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Александр\Downloads\"/>
    </mc:Choice>
  </mc:AlternateContent>
  <xr:revisionPtr revIDLastSave="0" documentId="13_ncr:1_{B44D82A3-C3D7-46AC-A060-2BB96BBE1E92}" xr6:coauthVersionLast="43" xr6:coauthVersionMax="43" xr10:uidLastSave="{00000000-0000-0000-0000-000000000000}"/>
  <bookViews>
    <workbookView xWindow="-120" yWindow="-120" windowWidth="29040" windowHeight="15840" xr2:uid="{3520E571-581C-4C2E-B530-C8D0BF204D06}"/>
  </bookViews>
  <sheets>
    <sheet name="Калькулятор теплоотдач ВКВ" sheetId="2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F170" i="2" l="1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K126" i="2"/>
  <c r="BJ126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K124" i="2"/>
  <c r="BJ124" i="2"/>
  <c r="BK123" i="2"/>
  <c r="BJ123" i="2"/>
  <c r="BK122" i="2"/>
  <c r="BJ122" i="2"/>
  <c r="BK121" i="2"/>
  <c r="BJ121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K119" i="2"/>
  <c r="BJ119" i="2"/>
  <c r="BK118" i="2"/>
  <c r="BJ118" i="2"/>
  <c r="BK117" i="2"/>
  <c r="BJ117" i="2"/>
  <c r="BK116" i="2"/>
  <c r="BJ116" i="2"/>
  <c r="BK115" i="2"/>
  <c r="BJ115" i="2"/>
  <c r="BK114" i="2"/>
  <c r="BJ114" i="2"/>
  <c r="BK113" i="2"/>
  <c r="BJ113" i="2"/>
  <c r="BK112" i="2"/>
  <c r="BJ112" i="2"/>
  <c r="BK111" i="2"/>
  <c r="BJ111" i="2"/>
  <c r="BK110" i="2"/>
  <c r="BJ110" i="2"/>
  <c r="BK109" i="2"/>
  <c r="BJ109" i="2"/>
  <c r="BK108" i="2"/>
  <c r="BJ108" i="2"/>
  <c r="BK107" i="2"/>
  <c r="BJ107" i="2"/>
  <c r="BK106" i="2"/>
  <c r="BJ106" i="2"/>
  <c r="BK105" i="2"/>
  <c r="BJ105" i="2"/>
  <c r="BK104" i="2"/>
  <c r="BJ104" i="2"/>
  <c r="BK103" i="2"/>
  <c r="BJ103" i="2"/>
  <c r="BK102" i="2"/>
  <c r="BJ102" i="2"/>
  <c r="BK101" i="2"/>
  <c r="BJ101" i="2"/>
  <c r="BK100" i="2"/>
  <c r="BJ100" i="2"/>
  <c r="R90" i="2"/>
  <c r="R91" i="2" s="1"/>
  <c r="R92" i="2" s="1"/>
  <c r="R93" i="2" s="1"/>
  <c r="R94" i="2" s="1"/>
  <c r="O90" i="2"/>
  <c r="O91" i="2" s="1"/>
  <c r="O92" i="2" s="1"/>
  <c r="O93" i="2" s="1"/>
  <c r="O94" i="2" s="1"/>
  <c r="Q89" i="2"/>
  <c r="P89" i="2"/>
  <c r="O89" i="2"/>
  <c r="M89" i="2"/>
  <c r="L89" i="2"/>
  <c r="K89" i="2"/>
  <c r="Q88" i="2"/>
  <c r="N88" i="2"/>
  <c r="M88" i="2"/>
  <c r="Q87" i="2"/>
  <c r="P87" i="2"/>
  <c r="N87" i="2"/>
  <c r="M87" i="2"/>
  <c r="L87" i="2"/>
  <c r="K87" i="2"/>
  <c r="Q86" i="2"/>
  <c r="P86" i="2"/>
  <c r="N86" i="2"/>
  <c r="M86" i="2"/>
  <c r="R77" i="2"/>
  <c r="R78" i="2" s="1"/>
  <c r="R79" i="2" s="1"/>
  <c r="R80" i="2" s="1"/>
  <c r="R81" i="2" s="1"/>
  <c r="Q76" i="2"/>
  <c r="P76" i="2"/>
  <c r="O76" i="2"/>
  <c r="O77" i="2" s="1"/>
  <c r="O78" i="2" s="1"/>
  <c r="O79" i="2" s="1"/>
  <c r="O80" i="2" s="1"/>
  <c r="O81" i="2" s="1"/>
  <c r="M76" i="2"/>
  <c r="L76" i="2"/>
  <c r="L77" i="2" s="1"/>
  <c r="K76" i="2"/>
  <c r="Q75" i="2"/>
  <c r="P75" i="2"/>
  <c r="N75" i="2"/>
  <c r="M75" i="2"/>
  <c r="L75" i="2"/>
  <c r="K75" i="2"/>
  <c r="Q74" i="2"/>
  <c r="P74" i="2"/>
  <c r="N74" i="2"/>
  <c r="M74" i="2"/>
  <c r="L74" i="2"/>
  <c r="K74" i="2"/>
  <c r="Q73" i="2"/>
  <c r="Q71" i="2" s="1"/>
  <c r="P73" i="2"/>
  <c r="P71" i="2" s="1"/>
  <c r="N73" i="2"/>
  <c r="M73" i="2"/>
  <c r="Q72" i="2"/>
  <c r="Q70" i="2" s="1"/>
  <c r="P72" i="2"/>
  <c r="P70" i="2" s="1"/>
  <c r="N72" i="2"/>
  <c r="M72" i="2"/>
  <c r="L72" i="2"/>
  <c r="K72" i="2"/>
  <c r="N71" i="2"/>
  <c r="M71" i="2"/>
  <c r="N70" i="2"/>
  <c r="M70" i="2"/>
  <c r="P65" i="2"/>
  <c r="O65" i="2"/>
  <c r="R58" i="2"/>
  <c r="Q58" i="2"/>
  <c r="P58" i="2"/>
  <c r="O58" i="2"/>
  <c r="N58" i="2"/>
  <c r="M58" i="2"/>
  <c r="L58" i="2"/>
  <c r="K58" i="2"/>
  <c r="R57" i="2"/>
  <c r="Q57" i="2"/>
  <c r="P57" i="2"/>
  <c r="O57" i="2"/>
  <c r="N57" i="2"/>
  <c r="M57" i="2"/>
  <c r="L57" i="2"/>
  <c r="K57" i="2"/>
  <c r="R56" i="2"/>
  <c r="Q56" i="2"/>
  <c r="P56" i="2"/>
  <c r="O56" i="2"/>
  <c r="N56" i="2"/>
  <c r="M56" i="2"/>
  <c r="L56" i="2"/>
  <c r="K56" i="2"/>
  <c r="R55" i="2"/>
  <c r="Q55" i="2"/>
  <c r="P55" i="2"/>
  <c r="O55" i="2"/>
  <c r="N55" i="2"/>
  <c r="M55" i="2"/>
  <c r="L55" i="2"/>
  <c r="K55" i="2"/>
  <c r="AS44" i="2"/>
  <c r="AR44" i="2"/>
  <c r="AQ44" i="2"/>
  <c r="AP44" i="2"/>
  <c r="AO44" i="2"/>
  <c r="AN44" i="2"/>
  <c r="AM44" i="2"/>
  <c r="AL44" i="2"/>
  <c r="AS43" i="2"/>
  <c r="AR43" i="2"/>
  <c r="AQ43" i="2"/>
  <c r="AP43" i="2"/>
  <c r="AO43" i="2"/>
  <c r="AN43" i="2"/>
  <c r="AM43" i="2"/>
  <c r="AL43" i="2"/>
  <c r="AS42" i="2"/>
  <c r="AR42" i="2"/>
  <c r="AQ42" i="2"/>
  <c r="AP42" i="2"/>
  <c r="AO42" i="2"/>
  <c r="AN42" i="2"/>
  <c r="AM42" i="2"/>
  <c r="AL42" i="2"/>
  <c r="AS41" i="2"/>
  <c r="AR41" i="2"/>
  <c r="AQ41" i="2"/>
  <c r="AP41" i="2"/>
  <c r="AO41" i="2"/>
  <c r="AN41" i="2"/>
  <c r="AM41" i="2"/>
  <c r="AL41" i="2"/>
  <c r="AS40" i="2"/>
  <c r="AR40" i="2"/>
  <c r="AQ40" i="2"/>
  <c r="AP40" i="2"/>
  <c r="AO40" i="2"/>
  <c r="AN40" i="2"/>
  <c r="AM40" i="2"/>
  <c r="AL40" i="2"/>
  <c r="AS39" i="2"/>
  <c r="AR39" i="2"/>
  <c r="AQ39" i="2"/>
  <c r="AP39" i="2"/>
  <c r="AO39" i="2"/>
  <c r="AN39" i="2"/>
  <c r="AM39" i="2"/>
  <c r="AL39" i="2"/>
  <c r="AS38" i="2"/>
  <c r="AR38" i="2"/>
  <c r="AQ38" i="2"/>
  <c r="AP38" i="2"/>
  <c r="AO38" i="2"/>
  <c r="AN38" i="2"/>
  <c r="AM38" i="2"/>
  <c r="AL38" i="2"/>
  <c r="AS37" i="2"/>
  <c r="AR37" i="2"/>
  <c r="AQ37" i="2"/>
  <c r="AP37" i="2"/>
  <c r="AO37" i="2"/>
  <c r="AN37" i="2"/>
  <c r="AM37" i="2"/>
  <c r="AL37" i="2"/>
  <c r="AS36" i="2"/>
  <c r="AR36" i="2"/>
  <c r="AQ36" i="2"/>
  <c r="AP36" i="2"/>
  <c r="AO36" i="2"/>
  <c r="AN36" i="2"/>
  <c r="AM36" i="2"/>
  <c r="AL36" i="2"/>
  <c r="AS35" i="2"/>
  <c r="AR35" i="2"/>
  <c r="AQ35" i="2"/>
  <c r="AP35" i="2"/>
  <c r="AO35" i="2"/>
  <c r="AN35" i="2"/>
  <c r="AM35" i="2"/>
  <c r="AL35" i="2"/>
  <c r="AS34" i="2"/>
  <c r="AR34" i="2"/>
  <c r="AQ34" i="2"/>
  <c r="AP34" i="2"/>
  <c r="AO34" i="2"/>
  <c r="AN34" i="2"/>
  <c r="AM34" i="2"/>
  <c r="AL34" i="2"/>
  <c r="AS33" i="2"/>
  <c r="AR33" i="2"/>
  <c r="AQ33" i="2"/>
  <c r="AP33" i="2"/>
  <c r="AO33" i="2"/>
  <c r="AN33" i="2"/>
  <c r="R25" i="2"/>
  <c r="R26" i="2" s="1"/>
  <c r="R27" i="2" s="1"/>
  <c r="R28" i="2" s="1"/>
  <c r="R29" i="2" s="1"/>
  <c r="O25" i="2"/>
  <c r="O26" i="2" s="1"/>
  <c r="O27" i="2" s="1"/>
  <c r="O28" i="2" s="1"/>
  <c r="O29" i="2" s="1"/>
  <c r="L25" i="2"/>
  <c r="L26" i="2" s="1"/>
  <c r="K25" i="2"/>
  <c r="Q24" i="2"/>
  <c r="P24" i="2"/>
  <c r="O24" i="2"/>
  <c r="M24" i="2"/>
  <c r="L24" i="2"/>
  <c r="K24" i="2"/>
  <c r="Q23" i="2"/>
  <c r="P23" i="2"/>
  <c r="N23" i="2"/>
  <c r="M23" i="2"/>
  <c r="L23" i="2"/>
  <c r="K23" i="2"/>
  <c r="Q22" i="2"/>
  <c r="P22" i="2"/>
  <c r="N22" i="2"/>
  <c r="M22" i="2"/>
  <c r="L22" i="2"/>
  <c r="K22" i="2"/>
  <c r="Q21" i="2"/>
  <c r="P21" i="2"/>
  <c r="P19" i="2" s="1"/>
  <c r="N21" i="2"/>
  <c r="M21" i="2"/>
  <c r="Q20" i="2"/>
  <c r="Q18" i="2" s="1"/>
  <c r="P20" i="2"/>
  <c r="N20" i="2"/>
  <c r="M20" i="2"/>
  <c r="L20" i="2"/>
  <c r="K20" i="2"/>
  <c r="N19" i="2"/>
  <c r="M19" i="2"/>
  <c r="N18" i="2"/>
  <c r="M18" i="2"/>
  <c r="J12" i="2"/>
  <c r="J11" i="2"/>
  <c r="C8" i="2"/>
  <c r="BE139" i="2" l="1"/>
  <c r="BA139" i="2"/>
  <c r="AW139" i="2"/>
  <c r="AS139" i="2"/>
  <c r="AO139" i="2"/>
  <c r="AK139" i="2"/>
  <c r="AG139" i="2"/>
  <c r="AC139" i="2"/>
  <c r="Y139" i="2"/>
  <c r="U139" i="2"/>
  <c r="Q139" i="2"/>
  <c r="M139" i="2"/>
  <c r="I139" i="2"/>
  <c r="BD139" i="2"/>
  <c r="AZ139" i="2"/>
  <c r="AV139" i="2"/>
  <c r="AR139" i="2"/>
  <c r="AN139" i="2"/>
  <c r="AJ139" i="2"/>
  <c r="AF139" i="2"/>
  <c r="AB139" i="2"/>
  <c r="X139" i="2"/>
  <c r="T139" i="2"/>
  <c r="P139" i="2"/>
  <c r="L139" i="2"/>
  <c r="H139" i="2"/>
  <c r="BC139" i="2"/>
  <c r="AY139" i="2"/>
  <c r="AU139" i="2"/>
  <c r="AQ139" i="2"/>
  <c r="AM139" i="2"/>
  <c r="AI139" i="2"/>
  <c r="AE139" i="2"/>
  <c r="AA139" i="2"/>
  <c r="W139" i="2"/>
  <c r="S139" i="2"/>
  <c r="O139" i="2"/>
  <c r="K139" i="2"/>
  <c r="BF139" i="2"/>
  <c r="AP139" i="2"/>
  <c r="Z139" i="2"/>
  <c r="J139" i="2"/>
  <c r="BB139" i="2"/>
  <c r="AL139" i="2"/>
  <c r="V139" i="2"/>
  <c r="AX139" i="2"/>
  <c r="AH139" i="2"/>
  <c r="R139" i="2"/>
  <c r="AT139" i="2"/>
  <c r="AD139" i="2"/>
  <c r="N139" i="2"/>
  <c r="M77" i="2"/>
  <c r="N77" i="2" s="1"/>
  <c r="L78" i="2"/>
  <c r="P77" i="2"/>
  <c r="K77" i="2"/>
  <c r="Q77" i="2"/>
  <c r="BC136" i="2"/>
  <c r="AY136" i="2"/>
  <c r="AU136" i="2"/>
  <c r="AQ136" i="2"/>
  <c r="AM136" i="2"/>
  <c r="AI136" i="2"/>
  <c r="AE136" i="2"/>
  <c r="AA136" i="2"/>
  <c r="W136" i="2"/>
  <c r="S136" i="2"/>
  <c r="O136" i="2"/>
  <c r="K136" i="2"/>
  <c r="BF136" i="2"/>
  <c r="BB136" i="2"/>
  <c r="AX136" i="2"/>
  <c r="AT136" i="2"/>
  <c r="AP136" i="2"/>
  <c r="AL136" i="2"/>
  <c r="AH136" i="2"/>
  <c r="AD136" i="2"/>
  <c r="Z136" i="2"/>
  <c r="V136" i="2"/>
  <c r="R136" i="2"/>
  <c r="N136" i="2"/>
  <c r="J136" i="2"/>
  <c r="BE136" i="2"/>
  <c r="BA136" i="2"/>
  <c r="AW136" i="2"/>
  <c r="AS136" i="2"/>
  <c r="AO136" i="2"/>
  <c r="AK136" i="2"/>
  <c r="AG136" i="2"/>
  <c r="AC136" i="2"/>
  <c r="Y136" i="2"/>
  <c r="U136" i="2"/>
  <c r="Q136" i="2"/>
  <c r="M136" i="2"/>
  <c r="I136" i="2"/>
  <c r="AZ136" i="2"/>
  <c r="AJ136" i="2"/>
  <c r="T136" i="2"/>
  <c r="AV136" i="2"/>
  <c r="AF136" i="2"/>
  <c r="P136" i="2"/>
  <c r="AR136" i="2"/>
  <c r="AB136" i="2"/>
  <c r="L136" i="2"/>
  <c r="BD136" i="2"/>
  <c r="AN136" i="2"/>
  <c r="X136" i="2"/>
  <c r="H136" i="2"/>
  <c r="M26" i="2"/>
  <c r="N26" i="2" s="1"/>
  <c r="L27" i="2"/>
  <c r="K26" i="2"/>
  <c r="Q26" i="2"/>
  <c r="P26" i="2"/>
  <c r="BE143" i="2"/>
  <c r="DE139" i="2" s="1"/>
  <c r="BA143" i="2"/>
  <c r="DA139" i="2" s="1"/>
  <c r="AW143" i="2"/>
  <c r="CW139" i="2" s="1"/>
  <c r="AS143" i="2"/>
  <c r="AO143" i="2"/>
  <c r="CO139" i="2" s="1"/>
  <c r="AK143" i="2"/>
  <c r="CK139" i="2" s="1"/>
  <c r="AG143" i="2"/>
  <c r="CG139" i="2" s="1"/>
  <c r="AC143" i="2"/>
  <c r="CC139" i="2" s="1"/>
  <c r="Y143" i="2"/>
  <c r="BY139" i="2" s="1"/>
  <c r="U143" i="2"/>
  <c r="BU139" i="2" s="1"/>
  <c r="Q143" i="2"/>
  <c r="BQ139" i="2" s="1"/>
  <c r="M143" i="2"/>
  <c r="BM139" i="2" s="1"/>
  <c r="I143" i="2"/>
  <c r="BI139" i="2" s="1"/>
  <c r="BD143" i="2"/>
  <c r="DD139" i="2" s="1"/>
  <c r="AZ143" i="2"/>
  <c r="CZ139" i="2" s="1"/>
  <c r="AV143" i="2"/>
  <c r="CV139" i="2" s="1"/>
  <c r="AR143" i="2"/>
  <c r="CR139" i="2" s="1"/>
  <c r="AN143" i="2"/>
  <c r="CN139" i="2" s="1"/>
  <c r="AJ143" i="2"/>
  <c r="CJ139" i="2" s="1"/>
  <c r="AF143" i="2"/>
  <c r="CF139" i="2" s="1"/>
  <c r="AB143" i="2"/>
  <c r="CB139" i="2" s="1"/>
  <c r="X143" i="2"/>
  <c r="BX139" i="2" s="1"/>
  <c r="T143" i="2"/>
  <c r="BT139" i="2" s="1"/>
  <c r="P143" i="2"/>
  <c r="BP139" i="2" s="1"/>
  <c r="L143" i="2"/>
  <c r="BL139" i="2" s="1"/>
  <c r="H143" i="2"/>
  <c r="BH139" i="2" s="1"/>
  <c r="BC143" i="2"/>
  <c r="DC139" i="2" s="1"/>
  <c r="AY143" i="2"/>
  <c r="CY139" i="2" s="1"/>
  <c r="AU143" i="2"/>
  <c r="CU139" i="2" s="1"/>
  <c r="AQ143" i="2"/>
  <c r="CQ139" i="2" s="1"/>
  <c r="AM143" i="2"/>
  <c r="CM139" i="2" s="1"/>
  <c r="AI143" i="2"/>
  <c r="CI139" i="2" s="1"/>
  <c r="AE143" i="2"/>
  <c r="CE139" i="2" s="1"/>
  <c r="AA143" i="2"/>
  <c r="CA139" i="2" s="1"/>
  <c r="W143" i="2"/>
  <c r="BW139" i="2" s="1"/>
  <c r="S143" i="2"/>
  <c r="BS139" i="2" s="1"/>
  <c r="O143" i="2"/>
  <c r="BO139" i="2" s="1"/>
  <c r="K143" i="2"/>
  <c r="BK139" i="2" s="1"/>
  <c r="AX143" i="2"/>
  <c r="CX139" i="2" s="1"/>
  <c r="AH143" i="2"/>
  <c r="R143" i="2"/>
  <c r="AT143" i="2"/>
  <c r="CT139" i="2" s="1"/>
  <c r="AD143" i="2"/>
  <c r="CD139" i="2" s="1"/>
  <c r="N143" i="2"/>
  <c r="BF143" i="2"/>
  <c r="DF139" i="2" s="1"/>
  <c r="AP143" i="2"/>
  <c r="Z143" i="2"/>
  <c r="BZ139" i="2" s="1"/>
  <c r="J143" i="2"/>
  <c r="BJ139" i="2" s="1"/>
  <c r="V143" i="2"/>
  <c r="BV139" i="2" s="1"/>
  <c r="BB143" i="2"/>
  <c r="AL143" i="2"/>
  <c r="BD167" i="2"/>
  <c r="AZ167" i="2"/>
  <c r="AV167" i="2"/>
  <c r="AR167" i="2"/>
  <c r="AN167" i="2"/>
  <c r="AJ167" i="2"/>
  <c r="AF167" i="2"/>
  <c r="AB167" i="2"/>
  <c r="X167" i="2"/>
  <c r="T167" i="2"/>
  <c r="P167" i="2"/>
  <c r="L167" i="2"/>
  <c r="H167" i="2"/>
  <c r="BC167" i="2"/>
  <c r="AY167" i="2"/>
  <c r="AU167" i="2"/>
  <c r="AQ167" i="2"/>
  <c r="AM167" i="2"/>
  <c r="AI167" i="2"/>
  <c r="AE167" i="2"/>
  <c r="AA167" i="2"/>
  <c r="W167" i="2"/>
  <c r="S167" i="2"/>
  <c r="O167" i="2"/>
  <c r="K167" i="2"/>
  <c r="BF167" i="2"/>
  <c r="BB167" i="2"/>
  <c r="AX167" i="2"/>
  <c r="AT167" i="2"/>
  <c r="AP167" i="2"/>
  <c r="AL167" i="2"/>
  <c r="AH167" i="2"/>
  <c r="AD167" i="2"/>
  <c r="Z167" i="2"/>
  <c r="V167" i="2"/>
  <c r="R167" i="2"/>
  <c r="N167" i="2"/>
  <c r="J167" i="2"/>
  <c r="BE167" i="2"/>
  <c r="AO167" i="2"/>
  <c r="Y167" i="2"/>
  <c r="I167" i="2"/>
  <c r="BA167" i="2"/>
  <c r="AK167" i="2"/>
  <c r="U167" i="2"/>
  <c r="AW167" i="2"/>
  <c r="AG167" i="2"/>
  <c r="Q167" i="2"/>
  <c r="AC167" i="2"/>
  <c r="M167" i="2"/>
  <c r="AS167" i="2"/>
  <c r="BC171" i="2"/>
  <c r="AY171" i="2"/>
  <c r="AU171" i="2"/>
  <c r="AQ171" i="2"/>
  <c r="AM171" i="2"/>
  <c r="AI171" i="2"/>
  <c r="AE171" i="2"/>
  <c r="AA171" i="2"/>
  <c r="W171" i="2"/>
  <c r="S171" i="2"/>
  <c r="O171" i="2"/>
  <c r="K171" i="2"/>
  <c r="BF171" i="2"/>
  <c r="BB171" i="2"/>
  <c r="AX171" i="2"/>
  <c r="AT171" i="2"/>
  <c r="AP171" i="2"/>
  <c r="AL171" i="2"/>
  <c r="AH171" i="2"/>
  <c r="AD171" i="2"/>
  <c r="Z171" i="2"/>
  <c r="V171" i="2"/>
  <c r="R171" i="2"/>
  <c r="N171" i="2"/>
  <c r="J171" i="2"/>
  <c r="BE171" i="2"/>
  <c r="BA171" i="2"/>
  <c r="AW171" i="2"/>
  <c r="AS171" i="2"/>
  <c r="AO171" i="2"/>
  <c r="AK171" i="2"/>
  <c r="AG171" i="2"/>
  <c r="AC171" i="2"/>
  <c r="Y171" i="2"/>
  <c r="U171" i="2"/>
  <c r="Q171" i="2"/>
  <c r="M171" i="2"/>
  <c r="I171" i="2"/>
  <c r="BD171" i="2"/>
  <c r="AN171" i="2"/>
  <c r="X171" i="2"/>
  <c r="H171" i="2"/>
  <c r="AZ171" i="2"/>
  <c r="AJ171" i="2"/>
  <c r="T171" i="2"/>
  <c r="AV171" i="2"/>
  <c r="AF171" i="2"/>
  <c r="P171" i="2"/>
  <c r="AR171" i="2"/>
  <c r="AB171" i="2"/>
  <c r="L171" i="2"/>
  <c r="BD176" i="2"/>
  <c r="AZ176" i="2"/>
  <c r="AV176" i="2"/>
  <c r="AR176" i="2"/>
  <c r="AN176" i="2"/>
  <c r="AJ176" i="2"/>
  <c r="AF176" i="2"/>
  <c r="AB176" i="2"/>
  <c r="X176" i="2"/>
  <c r="T176" i="2"/>
  <c r="P176" i="2"/>
  <c r="L176" i="2"/>
  <c r="H176" i="2"/>
  <c r="BC176" i="2"/>
  <c r="AY176" i="2"/>
  <c r="AU176" i="2"/>
  <c r="AQ176" i="2"/>
  <c r="AM176" i="2"/>
  <c r="AI176" i="2"/>
  <c r="AE176" i="2"/>
  <c r="AA176" i="2"/>
  <c r="W176" i="2"/>
  <c r="S176" i="2"/>
  <c r="O176" i="2"/>
  <c r="K176" i="2"/>
  <c r="BF176" i="2"/>
  <c r="BB176" i="2"/>
  <c r="AX176" i="2"/>
  <c r="AT176" i="2"/>
  <c r="AP176" i="2"/>
  <c r="AL176" i="2"/>
  <c r="AH176" i="2"/>
  <c r="AD176" i="2"/>
  <c r="Z176" i="2"/>
  <c r="V176" i="2"/>
  <c r="R176" i="2"/>
  <c r="N176" i="2"/>
  <c r="J176" i="2"/>
  <c r="AS176" i="2"/>
  <c r="AC176" i="2"/>
  <c r="M176" i="2"/>
  <c r="BE176" i="2"/>
  <c r="AO176" i="2"/>
  <c r="Y176" i="2"/>
  <c r="I176" i="2"/>
  <c r="BA176" i="2"/>
  <c r="AK176" i="2"/>
  <c r="U176" i="2"/>
  <c r="AW176" i="2"/>
  <c r="AG176" i="2"/>
  <c r="Q176" i="2"/>
  <c r="BE129" i="2"/>
  <c r="BA129" i="2"/>
  <c r="AW129" i="2"/>
  <c r="AS129" i="2"/>
  <c r="AO129" i="2"/>
  <c r="AK129" i="2"/>
  <c r="AG129" i="2"/>
  <c r="AC129" i="2"/>
  <c r="Y129" i="2"/>
  <c r="U129" i="2"/>
  <c r="Q129" i="2"/>
  <c r="M129" i="2"/>
  <c r="BE128" i="2"/>
  <c r="BA128" i="2"/>
  <c r="AW128" i="2"/>
  <c r="AS128" i="2"/>
  <c r="AO128" i="2"/>
  <c r="AK128" i="2"/>
  <c r="AG128" i="2"/>
  <c r="AC128" i="2"/>
  <c r="Y128" i="2"/>
  <c r="U128" i="2"/>
  <c r="Q128" i="2"/>
  <c r="M128" i="2"/>
  <c r="BE127" i="2"/>
  <c r="BA127" i="2"/>
  <c r="AW127" i="2"/>
  <c r="AS127" i="2"/>
  <c r="AO127" i="2"/>
  <c r="AK127" i="2"/>
  <c r="AG127" i="2"/>
  <c r="AC127" i="2"/>
  <c r="Y127" i="2"/>
  <c r="U127" i="2"/>
  <c r="Q127" i="2"/>
  <c r="M127" i="2"/>
  <c r="BE126" i="2"/>
  <c r="BA126" i="2"/>
  <c r="AW126" i="2"/>
  <c r="AS126" i="2"/>
  <c r="AO126" i="2"/>
  <c r="AK126" i="2"/>
  <c r="AG126" i="2"/>
  <c r="AC126" i="2"/>
  <c r="Y126" i="2"/>
  <c r="U126" i="2"/>
  <c r="Q126" i="2"/>
  <c r="M126" i="2"/>
  <c r="BE125" i="2"/>
  <c r="BA125" i="2"/>
  <c r="AW125" i="2"/>
  <c r="AS125" i="2"/>
  <c r="AO125" i="2"/>
  <c r="AK125" i="2"/>
  <c r="AG125" i="2"/>
  <c r="AC125" i="2"/>
  <c r="Y125" i="2"/>
  <c r="U125" i="2"/>
  <c r="Q125" i="2"/>
  <c r="M125" i="2"/>
  <c r="BE124" i="2"/>
  <c r="BA124" i="2"/>
  <c r="AW124" i="2"/>
  <c r="AS124" i="2"/>
  <c r="AO124" i="2"/>
  <c r="AK124" i="2"/>
  <c r="AG124" i="2"/>
  <c r="AC124" i="2"/>
  <c r="Y124" i="2"/>
  <c r="U124" i="2"/>
  <c r="Q124" i="2"/>
  <c r="M124" i="2"/>
  <c r="BE123" i="2"/>
  <c r="BA123" i="2"/>
  <c r="AW123" i="2"/>
  <c r="AS123" i="2"/>
  <c r="AO123" i="2"/>
  <c r="AK123" i="2"/>
  <c r="AG123" i="2"/>
  <c r="AC123" i="2"/>
  <c r="Y123" i="2"/>
  <c r="U123" i="2"/>
  <c r="Q123" i="2"/>
  <c r="M123" i="2"/>
  <c r="BE122" i="2"/>
  <c r="BA122" i="2"/>
  <c r="AW122" i="2"/>
  <c r="AS122" i="2"/>
  <c r="AO122" i="2"/>
  <c r="AK122" i="2"/>
  <c r="AG122" i="2"/>
  <c r="AC122" i="2"/>
  <c r="Y122" i="2"/>
  <c r="U122" i="2"/>
  <c r="Q122" i="2"/>
  <c r="M122" i="2"/>
  <c r="BE121" i="2"/>
  <c r="BA121" i="2"/>
  <c r="AW121" i="2"/>
  <c r="AS121" i="2"/>
  <c r="AO121" i="2"/>
  <c r="AK121" i="2"/>
  <c r="AG121" i="2"/>
  <c r="AC121" i="2"/>
  <c r="Y121" i="2"/>
  <c r="U121" i="2"/>
  <c r="Q121" i="2"/>
  <c r="M121" i="2"/>
  <c r="BE120" i="2"/>
  <c r="BA120" i="2"/>
  <c r="AW120" i="2"/>
  <c r="AS120" i="2"/>
  <c r="AO120" i="2"/>
  <c r="AK120" i="2"/>
  <c r="AG120" i="2"/>
  <c r="AC120" i="2"/>
  <c r="Y120" i="2"/>
  <c r="U120" i="2"/>
  <c r="Q120" i="2"/>
  <c r="M120" i="2"/>
  <c r="BE119" i="2"/>
  <c r="BA119" i="2"/>
  <c r="AW119" i="2"/>
  <c r="AS119" i="2"/>
  <c r="AO119" i="2"/>
  <c r="AK119" i="2"/>
  <c r="AG119" i="2"/>
  <c r="AC119" i="2"/>
  <c r="Y119" i="2"/>
  <c r="U119" i="2"/>
  <c r="Q119" i="2"/>
  <c r="M119" i="2"/>
  <c r="BD129" i="2"/>
  <c r="AZ129" i="2"/>
  <c r="AV129" i="2"/>
  <c r="AR129" i="2"/>
  <c r="AN129" i="2"/>
  <c r="AJ129" i="2"/>
  <c r="AF129" i="2"/>
  <c r="AB129" i="2"/>
  <c r="X129" i="2"/>
  <c r="T129" i="2"/>
  <c r="P129" i="2"/>
  <c r="L129" i="2"/>
  <c r="BD128" i="2"/>
  <c r="AZ128" i="2"/>
  <c r="AV128" i="2"/>
  <c r="AR128" i="2"/>
  <c r="AN128" i="2"/>
  <c r="AJ128" i="2"/>
  <c r="AF128" i="2"/>
  <c r="AB128" i="2"/>
  <c r="X128" i="2"/>
  <c r="T128" i="2"/>
  <c r="P128" i="2"/>
  <c r="L128" i="2"/>
  <c r="BD127" i="2"/>
  <c r="AZ127" i="2"/>
  <c r="AV127" i="2"/>
  <c r="AR127" i="2"/>
  <c r="AN127" i="2"/>
  <c r="AJ127" i="2"/>
  <c r="AF127" i="2"/>
  <c r="AB127" i="2"/>
  <c r="X127" i="2"/>
  <c r="T127" i="2"/>
  <c r="P127" i="2"/>
  <c r="L127" i="2"/>
  <c r="BC129" i="2"/>
  <c r="AY129" i="2"/>
  <c r="AU129" i="2"/>
  <c r="AQ129" i="2"/>
  <c r="AM129" i="2"/>
  <c r="AI129" i="2"/>
  <c r="AE129" i="2"/>
  <c r="AA129" i="2"/>
  <c r="W129" i="2"/>
  <c r="S129" i="2"/>
  <c r="O129" i="2"/>
  <c r="BC128" i="2"/>
  <c r="AY128" i="2"/>
  <c r="AU128" i="2"/>
  <c r="AQ128" i="2"/>
  <c r="AM128" i="2"/>
  <c r="AI128" i="2"/>
  <c r="AE128" i="2"/>
  <c r="AA128" i="2"/>
  <c r="W128" i="2"/>
  <c r="S128" i="2"/>
  <c r="O128" i="2"/>
  <c r="BC127" i="2"/>
  <c r="AY127" i="2"/>
  <c r="AU127" i="2"/>
  <c r="AQ127" i="2"/>
  <c r="AM127" i="2"/>
  <c r="AI127" i="2"/>
  <c r="AE127" i="2"/>
  <c r="AA127" i="2"/>
  <c r="W127" i="2"/>
  <c r="S127" i="2"/>
  <c r="O127" i="2"/>
  <c r="BF129" i="2"/>
  <c r="AP129" i="2"/>
  <c r="Z129" i="2"/>
  <c r="BF128" i="2"/>
  <c r="AP128" i="2"/>
  <c r="Z128" i="2"/>
  <c r="BF127" i="2"/>
  <c r="AP127" i="2"/>
  <c r="Z127" i="2"/>
  <c r="BC126" i="2"/>
  <c r="AX126" i="2"/>
  <c r="AR126" i="2"/>
  <c r="AM126" i="2"/>
  <c r="AH126" i="2"/>
  <c r="AB126" i="2"/>
  <c r="W126" i="2"/>
  <c r="BB129" i="2"/>
  <c r="AL129" i="2"/>
  <c r="V129" i="2"/>
  <c r="BB128" i="2"/>
  <c r="AL128" i="2"/>
  <c r="V128" i="2"/>
  <c r="BB127" i="2"/>
  <c r="AL127" i="2"/>
  <c r="V127" i="2"/>
  <c r="BB126" i="2"/>
  <c r="AV126" i="2"/>
  <c r="AQ126" i="2"/>
  <c r="AL126" i="2"/>
  <c r="AF126" i="2"/>
  <c r="AA126" i="2"/>
  <c r="V126" i="2"/>
  <c r="P126" i="2"/>
  <c r="BB125" i="2"/>
  <c r="AV125" i="2"/>
  <c r="AQ125" i="2"/>
  <c r="AL125" i="2"/>
  <c r="AF125" i="2"/>
  <c r="AA125" i="2"/>
  <c r="V125" i="2"/>
  <c r="P125" i="2"/>
  <c r="BB124" i="2"/>
  <c r="AV124" i="2"/>
  <c r="AQ124" i="2"/>
  <c r="AL124" i="2"/>
  <c r="AF124" i="2"/>
  <c r="AA124" i="2"/>
  <c r="V124" i="2"/>
  <c r="P124" i="2"/>
  <c r="BB123" i="2"/>
  <c r="AV123" i="2"/>
  <c r="AQ123" i="2"/>
  <c r="AL123" i="2"/>
  <c r="AF123" i="2"/>
  <c r="AA123" i="2"/>
  <c r="V123" i="2"/>
  <c r="P123" i="2"/>
  <c r="BB122" i="2"/>
  <c r="AV122" i="2"/>
  <c r="AQ122" i="2"/>
  <c r="AL122" i="2"/>
  <c r="AF122" i="2"/>
  <c r="AA122" i="2"/>
  <c r="V122" i="2"/>
  <c r="P122" i="2"/>
  <c r="BB121" i="2"/>
  <c r="AV121" i="2"/>
  <c r="AQ121" i="2"/>
  <c r="AL121" i="2"/>
  <c r="AF121" i="2"/>
  <c r="AA121" i="2"/>
  <c r="V121" i="2"/>
  <c r="P121" i="2"/>
  <c r="AX129" i="2"/>
  <c r="AH129" i="2"/>
  <c r="R129" i="2"/>
  <c r="AX128" i="2"/>
  <c r="AH128" i="2"/>
  <c r="R128" i="2"/>
  <c r="AX127" i="2"/>
  <c r="AH127" i="2"/>
  <c r="R127" i="2"/>
  <c r="BF126" i="2"/>
  <c r="AZ126" i="2"/>
  <c r="AU126" i="2"/>
  <c r="AP126" i="2"/>
  <c r="AJ126" i="2"/>
  <c r="AE126" i="2"/>
  <c r="Z126" i="2"/>
  <c r="AT129" i="2"/>
  <c r="AD129" i="2"/>
  <c r="N129" i="2"/>
  <c r="AT128" i="2"/>
  <c r="AD128" i="2"/>
  <c r="N128" i="2"/>
  <c r="AT127" i="2"/>
  <c r="AD127" i="2"/>
  <c r="N127" i="2"/>
  <c r="BD126" i="2"/>
  <c r="AY126" i="2"/>
  <c r="AT126" i="2"/>
  <c r="AN126" i="2"/>
  <c r="AI126" i="2"/>
  <c r="AD126" i="2"/>
  <c r="X126" i="2"/>
  <c r="S126" i="2"/>
  <c r="N126" i="2"/>
  <c r="BD125" i="2"/>
  <c r="AY125" i="2"/>
  <c r="AT125" i="2"/>
  <c r="AN125" i="2"/>
  <c r="AI125" i="2"/>
  <c r="AD125" i="2"/>
  <c r="X125" i="2"/>
  <c r="S125" i="2"/>
  <c r="N125" i="2"/>
  <c r="BD124" i="2"/>
  <c r="AY124" i="2"/>
  <c r="AT124" i="2"/>
  <c r="AN124" i="2"/>
  <c r="AI124" i="2"/>
  <c r="AD124" i="2"/>
  <c r="X124" i="2"/>
  <c r="S124" i="2"/>
  <c r="N124" i="2"/>
  <c r="BD123" i="2"/>
  <c r="AY123" i="2"/>
  <c r="AT123" i="2"/>
  <c r="AN123" i="2"/>
  <c r="AI123" i="2"/>
  <c r="AD123" i="2"/>
  <c r="X123" i="2"/>
  <c r="S123" i="2"/>
  <c r="N123" i="2"/>
  <c r="BD122" i="2"/>
  <c r="AY122" i="2"/>
  <c r="AT122" i="2"/>
  <c r="AN122" i="2"/>
  <c r="AI122" i="2"/>
  <c r="AD122" i="2"/>
  <c r="X122" i="2"/>
  <c r="S122" i="2"/>
  <c r="N122" i="2"/>
  <c r="BD121" i="2"/>
  <c r="AY121" i="2"/>
  <c r="AT121" i="2"/>
  <c r="AN121" i="2"/>
  <c r="AI121" i="2"/>
  <c r="AD121" i="2"/>
  <c r="X121" i="2"/>
  <c r="S121" i="2"/>
  <c r="N121" i="2"/>
  <c r="BD120" i="2"/>
  <c r="AY120" i="2"/>
  <c r="AT120" i="2"/>
  <c r="AN120" i="2"/>
  <c r="AI120" i="2"/>
  <c r="AD120" i="2"/>
  <c r="X120" i="2"/>
  <c r="R126" i="2"/>
  <c r="BF125" i="2"/>
  <c r="AU125" i="2"/>
  <c r="AJ125" i="2"/>
  <c r="Z125" i="2"/>
  <c r="O125" i="2"/>
  <c r="AX124" i="2"/>
  <c r="AM124" i="2"/>
  <c r="AB124" i="2"/>
  <c r="R124" i="2"/>
  <c r="AZ123" i="2"/>
  <c r="AP123" i="2"/>
  <c r="AE123" i="2"/>
  <c r="T123" i="2"/>
  <c r="BC122" i="2"/>
  <c r="AR122" i="2"/>
  <c r="AH122" i="2"/>
  <c r="W122" i="2"/>
  <c r="L122" i="2"/>
  <c r="BF121" i="2"/>
  <c r="AU121" i="2"/>
  <c r="AJ121" i="2"/>
  <c r="Z121" i="2"/>
  <c r="O121" i="2"/>
  <c r="BC120" i="2"/>
  <c r="AV120" i="2"/>
  <c r="AP120" i="2"/>
  <c r="AH120" i="2"/>
  <c r="AA120" i="2"/>
  <c r="T120" i="2"/>
  <c r="O120" i="2"/>
  <c r="BF119" i="2"/>
  <c r="AZ119" i="2"/>
  <c r="AU119" i="2"/>
  <c r="AP119" i="2"/>
  <c r="AJ119" i="2"/>
  <c r="AE119" i="2"/>
  <c r="Z119" i="2"/>
  <c r="T119" i="2"/>
  <c r="O119" i="2"/>
  <c r="BC118" i="2"/>
  <c r="AY118" i="2"/>
  <c r="AU118" i="2"/>
  <c r="AQ118" i="2"/>
  <c r="AM118" i="2"/>
  <c r="AI118" i="2"/>
  <c r="AE118" i="2"/>
  <c r="AA118" i="2"/>
  <c r="W118" i="2"/>
  <c r="S118" i="2"/>
  <c r="O118" i="2"/>
  <c r="BC117" i="2"/>
  <c r="AY117" i="2"/>
  <c r="AU117" i="2"/>
  <c r="AQ117" i="2"/>
  <c r="AM117" i="2"/>
  <c r="AI117" i="2"/>
  <c r="AE117" i="2"/>
  <c r="AA117" i="2"/>
  <c r="W117" i="2"/>
  <c r="S117" i="2"/>
  <c r="O117" i="2"/>
  <c r="BC116" i="2"/>
  <c r="AY116" i="2"/>
  <c r="AU116" i="2"/>
  <c r="AQ116" i="2"/>
  <c r="AM116" i="2"/>
  <c r="AI116" i="2"/>
  <c r="AE116" i="2"/>
  <c r="AA116" i="2"/>
  <c r="W116" i="2"/>
  <c r="S116" i="2"/>
  <c r="O116" i="2"/>
  <c r="BC115" i="2"/>
  <c r="AY115" i="2"/>
  <c r="AU115" i="2"/>
  <c r="AQ115" i="2"/>
  <c r="AM115" i="2"/>
  <c r="AI115" i="2"/>
  <c r="AE115" i="2"/>
  <c r="AA115" i="2"/>
  <c r="W115" i="2"/>
  <c r="S115" i="2"/>
  <c r="O115" i="2"/>
  <c r="BC114" i="2"/>
  <c r="AY114" i="2"/>
  <c r="AU114" i="2"/>
  <c r="AQ114" i="2"/>
  <c r="AM114" i="2"/>
  <c r="AI114" i="2"/>
  <c r="AE114" i="2"/>
  <c r="AA114" i="2"/>
  <c r="W114" i="2"/>
  <c r="S114" i="2"/>
  <c r="O114" i="2"/>
  <c r="BC113" i="2"/>
  <c r="AY113" i="2"/>
  <c r="AU113" i="2"/>
  <c r="AQ113" i="2"/>
  <c r="AM113" i="2"/>
  <c r="AI113" i="2"/>
  <c r="AE113" i="2"/>
  <c r="AA113" i="2"/>
  <c r="W113" i="2"/>
  <c r="S113" i="2"/>
  <c r="O113" i="2"/>
  <c r="BC112" i="2"/>
  <c r="AY112" i="2"/>
  <c r="AU112" i="2"/>
  <c r="AQ112" i="2"/>
  <c r="AM112" i="2"/>
  <c r="AI112" i="2"/>
  <c r="AE112" i="2"/>
  <c r="AA112" i="2"/>
  <c r="W112" i="2"/>
  <c r="S112" i="2"/>
  <c r="O112" i="2"/>
  <c r="BC111" i="2"/>
  <c r="AY111" i="2"/>
  <c r="AU111" i="2"/>
  <c r="O126" i="2"/>
  <c r="BC125" i="2"/>
  <c r="AR125" i="2"/>
  <c r="AH125" i="2"/>
  <c r="W125" i="2"/>
  <c r="L125" i="2"/>
  <c r="BF124" i="2"/>
  <c r="AU124" i="2"/>
  <c r="CU119" i="2" s="1"/>
  <c r="AJ124" i="2"/>
  <c r="Z124" i="2"/>
  <c r="BZ119" i="2" s="1"/>
  <c r="O124" i="2"/>
  <c r="AX123" i="2"/>
  <c r="AM123" i="2"/>
  <c r="CM118" i="2" s="1"/>
  <c r="AB123" i="2"/>
  <c r="R123" i="2"/>
  <c r="AZ122" i="2"/>
  <c r="AP122" i="2"/>
  <c r="AE122" i="2"/>
  <c r="CE117" i="2" s="1"/>
  <c r="T122" i="2"/>
  <c r="BC121" i="2"/>
  <c r="AR121" i="2"/>
  <c r="AH121" i="2"/>
  <c r="W121" i="2"/>
  <c r="BW116" i="2" s="1"/>
  <c r="L121" i="2"/>
  <c r="BB120" i="2"/>
  <c r="AU120" i="2"/>
  <c r="AM120" i="2"/>
  <c r="CM115" i="2" s="1"/>
  <c r="AF120" i="2"/>
  <c r="Z120" i="2"/>
  <c r="S120" i="2"/>
  <c r="N120" i="2"/>
  <c r="BD119" i="2"/>
  <c r="AY119" i="2"/>
  <c r="CY114" i="2" s="1"/>
  <c r="AT119" i="2"/>
  <c r="AN119" i="2"/>
  <c r="AI119" i="2"/>
  <c r="CI114" i="2" s="1"/>
  <c r="AD119" i="2"/>
  <c r="X119" i="2"/>
  <c r="S119" i="2"/>
  <c r="BS114" i="2" s="1"/>
  <c r="N119" i="2"/>
  <c r="BF118" i="2"/>
  <c r="BB118" i="2"/>
  <c r="AX118" i="2"/>
  <c r="AT118" i="2"/>
  <c r="AP118" i="2"/>
  <c r="AL118" i="2"/>
  <c r="AH118" i="2"/>
  <c r="AD118" i="2"/>
  <c r="Z118" i="2"/>
  <c r="V118" i="2"/>
  <c r="R118" i="2"/>
  <c r="N118" i="2"/>
  <c r="BF117" i="2"/>
  <c r="BB117" i="2"/>
  <c r="AX117" i="2"/>
  <c r="AT117" i="2"/>
  <c r="AP117" i="2"/>
  <c r="AL117" i="2"/>
  <c r="AH117" i="2"/>
  <c r="AD117" i="2"/>
  <c r="Z117" i="2"/>
  <c r="V117" i="2"/>
  <c r="R117" i="2"/>
  <c r="N117" i="2"/>
  <c r="BF116" i="2"/>
  <c r="BB116" i="2"/>
  <c r="AX116" i="2"/>
  <c r="AT116" i="2"/>
  <c r="AP116" i="2"/>
  <c r="AL116" i="2"/>
  <c r="AH116" i="2"/>
  <c r="AD116" i="2"/>
  <c r="Z116" i="2"/>
  <c r="V116" i="2"/>
  <c r="R116" i="2"/>
  <c r="N116" i="2"/>
  <c r="BF115" i="2"/>
  <c r="BB115" i="2"/>
  <c r="AX115" i="2"/>
  <c r="AT115" i="2"/>
  <c r="AP115" i="2"/>
  <c r="AL115" i="2"/>
  <c r="AH115" i="2"/>
  <c r="AD115" i="2"/>
  <c r="Z115" i="2"/>
  <c r="V115" i="2"/>
  <c r="R115" i="2"/>
  <c r="N115" i="2"/>
  <c r="BF114" i="2"/>
  <c r="BB114" i="2"/>
  <c r="AX114" i="2"/>
  <c r="AT114" i="2"/>
  <c r="AP114" i="2"/>
  <c r="AL114" i="2"/>
  <c r="AH114" i="2"/>
  <c r="AD114" i="2"/>
  <c r="Z114" i="2"/>
  <c r="V114" i="2"/>
  <c r="R114" i="2"/>
  <c r="N114" i="2"/>
  <c r="BF113" i="2"/>
  <c r="BB113" i="2"/>
  <c r="AX113" i="2"/>
  <c r="AT113" i="2"/>
  <c r="AP113" i="2"/>
  <c r="AL113" i="2"/>
  <c r="AH113" i="2"/>
  <c r="AD113" i="2"/>
  <c r="Z113" i="2"/>
  <c r="V113" i="2"/>
  <c r="R113" i="2"/>
  <c r="N113" i="2"/>
  <c r="BF112" i="2"/>
  <c r="BB112" i="2"/>
  <c r="AX112" i="2"/>
  <c r="AT112" i="2"/>
  <c r="AP112" i="2"/>
  <c r="AL112" i="2"/>
  <c r="AH112" i="2"/>
  <c r="AD112" i="2"/>
  <c r="Z112" i="2"/>
  <c r="V112" i="2"/>
  <c r="R112" i="2"/>
  <c r="N112" i="2"/>
  <c r="BF111" i="2"/>
  <c r="BB111" i="2"/>
  <c r="AX111" i="2"/>
  <c r="AT111" i="2"/>
  <c r="AP111" i="2"/>
  <c r="AL111" i="2"/>
  <c r="AH111" i="2"/>
  <c r="AD111" i="2"/>
  <c r="Z111" i="2"/>
  <c r="V111" i="2"/>
  <c r="R111" i="2"/>
  <c r="N111" i="2"/>
  <c r="BF110" i="2"/>
  <c r="BB110" i="2"/>
  <c r="AX110" i="2"/>
  <c r="AT110" i="2"/>
  <c r="AP110" i="2"/>
  <c r="AL110" i="2"/>
  <c r="AH110" i="2"/>
  <c r="AD110" i="2"/>
  <c r="Z110" i="2"/>
  <c r="V110" i="2"/>
  <c r="R110" i="2"/>
  <c r="N110" i="2"/>
  <c r="BF109" i="2"/>
  <c r="BB109" i="2"/>
  <c r="AX109" i="2"/>
  <c r="AT109" i="2"/>
  <c r="AP109" i="2"/>
  <c r="AL109" i="2"/>
  <c r="AH109" i="2"/>
  <c r="AD109" i="2"/>
  <c r="Z109" i="2"/>
  <c r="V109" i="2"/>
  <c r="R109" i="2"/>
  <c r="N109" i="2"/>
  <c r="BF108" i="2"/>
  <c r="BB108" i="2"/>
  <c r="AX108" i="2"/>
  <c r="AT108" i="2"/>
  <c r="AP108" i="2"/>
  <c r="AL108" i="2"/>
  <c r="AH108" i="2"/>
  <c r="AD108" i="2"/>
  <c r="Z108" i="2"/>
  <c r="V108" i="2"/>
  <c r="R108" i="2"/>
  <c r="N108" i="2"/>
  <c r="BF107" i="2"/>
  <c r="BB107" i="2"/>
  <c r="AX107" i="2"/>
  <c r="AT107" i="2"/>
  <c r="AP107" i="2"/>
  <c r="AL107" i="2"/>
  <c r="AH107" i="2"/>
  <c r="AD107" i="2"/>
  <c r="Z107" i="2"/>
  <c r="V107" i="2"/>
  <c r="R107" i="2"/>
  <c r="N107" i="2"/>
  <c r="L126" i="2"/>
  <c r="AZ125" i="2"/>
  <c r="AP125" i="2"/>
  <c r="AE125" i="2"/>
  <c r="T125" i="2"/>
  <c r="BC124" i="2"/>
  <c r="AR124" i="2"/>
  <c r="AH124" i="2"/>
  <c r="W124" i="2"/>
  <c r="L124" i="2"/>
  <c r="BF123" i="2"/>
  <c r="DF118" i="2" s="1"/>
  <c r="AU123" i="2"/>
  <c r="CU118" i="2" s="1"/>
  <c r="AJ123" i="2"/>
  <c r="Z123" i="2"/>
  <c r="BZ118" i="2" s="1"/>
  <c r="O123" i="2"/>
  <c r="BO118" i="2" s="1"/>
  <c r="AX122" i="2"/>
  <c r="CX117" i="2" s="1"/>
  <c r="AM122" i="2"/>
  <c r="AB122" i="2"/>
  <c r="R122" i="2"/>
  <c r="BR117" i="2" s="1"/>
  <c r="AZ121" i="2"/>
  <c r="AP121" i="2"/>
  <c r="CP116" i="2" s="1"/>
  <c r="AE121" i="2"/>
  <c r="CE116" i="2" s="1"/>
  <c r="T121" i="2"/>
  <c r="AZ120" i="2"/>
  <c r="AR120" i="2"/>
  <c r="AL120" i="2"/>
  <c r="CL115" i="2" s="1"/>
  <c r="AE120" i="2"/>
  <c r="W120" i="2"/>
  <c r="BW115" i="2" s="1"/>
  <c r="R120" i="2"/>
  <c r="BR115" i="2" s="1"/>
  <c r="L120" i="2"/>
  <c r="BC119" i="2"/>
  <c r="DC114" i="2" s="1"/>
  <c r="AX119" i="2"/>
  <c r="CX114" i="2" s="1"/>
  <c r="AR119" i="2"/>
  <c r="AM119" i="2"/>
  <c r="CM114" i="2" s="1"/>
  <c r="AH119" i="2"/>
  <c r="CH114" i="2" s="1"/>
  <c r="AB119" i="2"/>
  <c r="W119" i="2"/>
  <c r="BW114" i="2" s="1"/>
  <c r="R119" i="2"/>
  <c r="BR114" i="2" s="1"/>
  <c r="L119" i="2"/>
  <c r="BE118" i="2"/>
  <c r="BA118" i="2"/>
  <c r="AW118" i="2"/>
  <c r="AS118" i="2"/>
  <c r="AO118" i="2"/>
  <c r="AK118" i="2"/>
  <c r="AG118" i="2"/>
  <c r="AC118" i="2"/>
  <c r="Y118" i="2"/>
  <c r="U118" i="2"/>
  <c r="Q118" i="2"/>
  <c r="M118" i="2"/>
  <c r="BE117" i="2"/>
  <c r="BA117" i="2"/>
  <c r="AW117" i="2"/>
  <c r="AS117" i="2"/>
  <c r="AO117" i="2"/>
  <c r="AK117" i="2"/>
  <c r="AG117" i="2"/>
  <c r="AC117" i="2"/>
  <c r="Y117" i="2"/>
  <c r="U117" i="2"/>
  <c r="Q117" i="2"/>
  <c r="M117" i="2"/>
  <c r="BE116" i="2"/>
  <c r="BA116" i="2"/>
  <c r="AW116" i="2"/>
  <c r="AS116" i="2"/>
  <c r="AO116" i="2"/>
  <c r="AK116" i="2"/>
  <c r="AG116" i="2"/>
  <c r="AC116" i="2"/>
  <c r="Y116" i="2"/>
  <c r="U116" i="2"/>
  <c r="Q116" i="2"/>
  <c r="M116" i="2"/>
  <c r="BE115" i="2"/>
  <c r="BA115" i="2"/>
  <c r="AW115" i="2"/>
  <c r="AS115" i="2"/>
  <c r="AO115" i="2"/>
  <c r="AK115" i="2"/>
  <c r="AG115" i="2"/>
  <c r="AC115" i="2"/>
  <c r="Y115" i="2"/>
  <c r="U115" i="2"/>
  <c r="Q115" i="2"/>
  <c r="M115" i="2"/>
  <c r="BE114" i="2"/>
  <c r="BA114" i="2"/>
  <c r="AW114" i="2"/>
  <c r="AS114" i="2"/>
  <c r="AO114" i="2"/>
  <c r="AK114" i="2"/>
  <c r="AG114" i="2"/>
  <c r="AC114" i="2"/>
  <c r="Y114" i="2"/>
  <c r="U114" i="2"/>
  <c r="Q114" i="2"/>
  <c r="M114" i="2"/>
  <c r="BE113" i="2"/>
  <c r="BA113" i="2"/>
  <c r="AW113" i="2"/>
  <c r="AS113" i="2"/>
  <c r="AO113" i="2"/>
  <c r="AK113" i="2"/>
  <c r="AG113" i="2"/>
  <c r="AC113" i="2"/>
  <c r="Y113" i="2"/>
  <c r="U113" i="2"/>
  <c r="Q113" i="2"/>
  <c r="M113" i="2"/>
  <c r="BE112" i="2"/>
  <c r="BA112" i="2"/>
  <c r="AW112" i="2"/>
  <c r="AS112" i="2"/>
  <c r="AO112" i="2"/>
  <c r="AK112" i="2"/>
  <c r="AG112" i="2"/>
  <c r="AC112" i="2"/>
  <c r="Y112" i="2"/>
  <c r="U112" i="2"/>
  <c r="Q112" i="2"/>
  <c r="M112" i="2"/>
  <c r="BE111" i="2"/>
  <c r="BA111" i="2"/>
  <c r="AW111" i="2"/>
  <c r="AS111" i="2"/>
  <c r="T126" i="2"/>
  <c r="AX125" i="2"/>
  <c r="AM125" i="2"/>
  <c r="AB125" i="2"/>
  <c r="R125" i="2"/>
  <c r="AZ124" i="2"/>
  <c r="CZ119" i="2" s="1"/>
  <c r="AP124" i="2"/>
  <c r="CP119" i="2" s="1"/>
  <c r="AE124" i="2"/>
  <c r="CE119" i="2" s="1"/>
  <c r="T124" i="2"/>
  <c r="BT119" i="2" s="1"/>
  <c r="BC123" i="2"/>
  <c r="DC118" i="2" s="1"/>
  <c r="AR123" i="2"/>
  <c r="AH123" i="2"/>
  <c r="CH118" i="2" s="1"/>
  <c r="W123" i="2"/>
  <c r="BW118" i="2" s="1"/>
  <c r="L123" i="2"/>
  <c r="BF122" i="2"/>
  <c r="DF117" i="2" s="1"/>
  <c r="AU122" i="2"/>
  <c r="CU117" i="2" s="1"/>
  <c r="AJ122" i="2"/>
  <c r="Z122" i="2"/>
  <c r="BZ117" i="2" s="1"/>
  <c r="O122" i="2"/>
  <c r="BO117" i="2" s="1"/>
  <c r="AX121" i="2"/>
  <c r="CX116" i="2" s="1"/>
  <c r="AM121" i="2"/>
  <c r="CM116" i="2" s="1"/>
  <c r="AB121" i="2"/>
  <c r="R121" i="2"/>
  <c r="BR116" i="2" s="1"/>
  <c r="BF120" i="2"/>
  <c r="DF115" i="2" s="1"/>
  <c r="AX120" i="2"/>
  <c r="CX115" i="2" s="1"/>
  <c r="AQ120" i="2"/>
  <c r="CQ115" i="2" s="1"/>
  <c r="AJ120" i="2"/>
  <c r="AB120" i="2"/>
  <c r="V120" i="2"/>
  <c r="BV115" i="2" s="1"/>
  <c r="P120" i="2"/>
  <c r="BB119" i="2"/>
  <c r="DB114" i="2" s="1"/>
  <c r="AV119" i="2"/>
  <c r="AQ119" i="2"/>
  <c r="CQ114" i="2" s="1"/>
  <c r="AL119" i="2"/>
  <c r="CL114" i="2" s="1"/>
  <c r="AF119" i="2"/>
  <c r="AA119" i="2"/>
  <c r="V119" i="2"/>
  <c r="BV114" i="2" s="1"/>
  <c r="P119" i="2"/>
  <c r="BD118" i="2"/>
  <c r="AZ118" i="2"/>
  <c r="AV118" i="2"/>
  <c r="AR118" i="2"/>
  <c r="AN118" i="2"/>
  <c r="AJ118" i="2"/>
  <c r="AF118" i="2"/>
  <c r="AB118" i="2"/>
  <c r="X118" i="2"/>
  <c r="T118" i="2"/>
  <c r="P118" i="2"/>
  <c r="L118" i="2"/>
  <c r="BD117" i="2"/>
  <c r="AZ117" i="2"/>
  <c r="AV117" i="2"/>
  <c r="AR117" i="2"/>
  <c r="AN117" i="2"/>
  <c r="AJ117" i="2"/>
  <c r="AF117" i="2"/>
  <c r="AB117" i="2"/>
  <c r="X117" i="2"/>
  <c r="T117" i="2"/>
  <c r="P117" i="2"/>
  <c r="L117" i="2"/>
  <c r="BD116" i="2"/>
  <c r="AZ116" i="2"/>
  <c r="AV116" i="2"/>
  <c r="AR116" i="2"/>
  <c r="AN116" i="2"/>
  <c r="AJ116" i="2"/>
  <c r="AF116" i="2"/>
  <c r="AB116" i="2"/>
  <c r="X116" i="2"/>
  <c r="T116" i="2"/>
  <c r="P116" i="2"/>
  <c r="L116" i="2"/>
  <c r="BD115" i="2"/>
  <c r="AZ115" i="2"/>
  <c r="AV115" i="2"/>
  <c r="AR115" i="2"/>
  <c r="AN115" i="2"/>
  <c r="AJ115" i="2"/>
  <c r="AF115" i="2"/>
  <c r="AB115" i="2"/>
  <c r="X115" i="2"/>
  <c r="T115" i="2"/>
  <c r="P115" i="2"/>
  <c r="L115" i="2"/>
  <c r="BD114" i="2"/>
  <c r="AZ114" i="2"/>
  <c r="AV114" i="2"/>
  <c r="AR114" i="2"/>
  <c r="AN114" i="2"/>
  <c r="AJ114" i="2"/>
  <c r="AF114" i="2"/>
  <c r="AB114" i="2"/>
  <c r="X114" i="2"/>
  <c r="T114" i="2"/>
  <c r="P114" i="2"/>
  <c r="L114" i="2"/>
  <c r="BD113" i="2"/>
  <c r="AZ113" i="2"/>
  <c r="AV113" i="2"/>
  <c r="AR113" i="2"/>
  <c r="AN113" i="2"/>
  <c r="AJ113" i="2"/>
  <c r="AF113" i="2"/>
  <c r="AB113" i="2"/>
  <c r="X113" i="2"/>
  <c r="T113" i="2"/>
  <c r="P113" i="2"/>
  <c r="L113" i="2"/>
  <c r="BD112" i="2"/>
  <c r="AZ112" i="2"/>
  <c r="AV112" i="2"/>
  <c r="AR112" i="2"/>
  <c r="AN112" i="2"/>
  <c r="AJ112" i="2"/>
  <c r="AF112" i="2"/>
  <c r="AB112" i="2"/>
  <c r="X112" i="2"/>
  <c r="T112" i="2"/>
  <c r="P112" i="2"/>
  <c r="L112" i="2"/>
  <c r="BD111" i="2"/>
  <c r="AZ111" i="2"/>
  <c r="AV111" i="2"/>
  <c r="AR111" i="2"/>
  <c r="AN111" i="2"/>
  <c r="AJ111" i="2"/>
  <c r="AF111" i="2"/>
  <c r="AB111" i="2"/>
  <c r="X111" i="2"/>
  <c r="T111" i="2"/>
  <c r="P111" i="2"/>
  <c r="L111" i="2"/>
  <c r="BD110" i="2"/>
  <c r="AZ110" i="2"/>
  <c r="AV110" i="2"/>
  <c r="AR110" i="2"/>
  <c r="AN110" i="2"/>
  <c r="AJ110" i="2"/>
  <c r="AF110" i="2"/>
  <c r="AB110" i="2"/>
  <c r="X110" i="2"/>
  <c r="T110" i="2"/>
  <c r="P110" i="2"/>
  <c r="L110" i="2"/>
  <c r="BD109" i="2"/>
  <c r="AZ109" i="2"/>
  <c r="AV109" i="2"/>
  <c r="AR109" i="2"/>
  <c r="AN109" i="2"/>
  <c r="AJ109" i="2"/>
  <c r="AF109" i="2"/>
  <c r="AB109" i="2"/>
  <c r="X109" i="2"/>
  <c r="T109" i="2"/>
  <c r="P109" i="2"/>
  <c r="L109" i="2"/>
  <c r="BD108" i="2"/>
  <c r="AZ108" i="2"/>
  <c r="AV108" i="2"/>
  <c r="AR108" i="2"/>
  <c r="AN108" i="2"/>
  <c r="AJ108" i="2"/>
  <c r="AF108" i="2"/>
  <c r="AB108" i="2"/>
  <c r="X108" i="2"/>
  <c r="T108" i="2"/>
  <c r="P108" i="2"/>
  <c r="L108" i="2"/>
  <c r="BD107" i="2"/>
  <c r="AZ107" i="2"/>
  <c r="AV107" i="2"/>
  <c r="AR107" i="2"/>
  <c r="AN107" i="2"/>
  <c r="AJ107" i="2"/>
  <c r="AF107" i="2"/>
  <c r="AB107" i="2"/>
  <c r="X107" i="2"/>
  <c r="T107" i="2"/>
  <c r="P107" i="2"/>
  <c r="L107" i="2"/>
  <c r="BC138" i="2"/>
  <c r="AY138" i="2"/>
  <c r="AU138" i="2"/>
  <c r="AQ138" i="2"/>
  <c r="AM138" i="2"/>
  <c r="AI138" i="2"/>
  <c r="AE138" i="2"/>
  <c r="AA138" i="2"/>
  <c r="W138" i="2"/>
  <c r="S138" i="2"/>
  <c r="O138" i="2"/>
  <c r="K138" i="2"/>
  <c r="BF138" i="2"/>
  <c r="BB138" i="2"/>
  <c r="AX138" i="2"/>
  <c r="AT138" i="2"/>
  <c r="AP138" i="2"/>
  <c r="AL138" i="2"/>
  <c r="AH138" i="2"/>
  <c r="AD138" i="2"/>
  <c r="Z138" i="2"/>
  <c r="V138" i="2"/>
  <c r="R138" i="2"/>
  <c r="N138" i="2"/>
  <c r="J138" i="2"/>
  <c r="BE138" i="2"/>
  <c r="BA138" i="2"/>
  <c r="AW138" i="2"/>
  <c r="AS138" i="2"/>
  <c r="AO138" i="2"/>
  <c r="AK138" i="2"/>
  <c r="AG138" i="2"/>
  <c r="AC138" i="2"/>
  <c r="Y138" i="2"/>
  <c r="U138" i="2"/>
  <c r="Q138" i="2"/>
  <c r="M138" i="2"/>
  <c r="I138" i="2"/>
  <c r="AV138" i="2"/>
  <c r="AF138" i="2"/>
  <c r="P138" i="2"/>
  <c r="AR138" i="2"/>
  <c r="AB138" i="2"/>
  <c r="L138" i="2"/>
  <c r="BD138" i="2"/>
  <c r="AN138" i="2"/>
  <c r="X138" i="2"/>
  <c r="H138" i="2"/>
  <c r="T138" i="2"/>
  <c r="AZ138" i="2"/>
  <c r="AJ138" i="2"/>
  <c r="BC148" i="2"/>
  <c r="AY148" i="2"/>
  <c r="AU148" i="2"/>
  <c r="AQ148" i="2"/>
  <c r="AM148" i="2"/>
  <c r="AI148" i="2"/>
  <c r="AE148" i="2"/>
  <c r="AA148" i="2"/>
  <c r="W148" i="2"/>
  <c r="S148" i="2"/>
  <c r="O148" i="2"/>
  <c r="K148" i="2"/>
  <c r="BF148" i="2"/>
  <c r="BB148" i="2"/>
  <c r="AX148" i="2"/>
  <c r="AT148" i="2"/>
  <c r="AP148" i="2"/>
  <c r="AL148" i="2"/>
  <c r="AH148" i="2"/>
  <c r="AD148" i="2"/>
  <c r="Z148" i="2"/>
  <c r="V148" i="2"/>
  <c r="R148" i="2"/>
  <c r="N148" i="2"/>
  <c r="J148" i="2"/>
  <c r="BE148" i="2"/>
  <c r="BA148" i="2"/>
  <c r="AW148" i="2"/>
  <c r="AS148" i="2"/>
  <c r="AO148" i="2"/>
  <c r="AK148" i="2"/>
  <c r="AG148" i="2"/>
  <c r="AC148" i="2"/>
  <c r="Y148" i="2"/>
  <c r="U148" i="2"/>
  <c r="Q148" i="2"/>
  <c r="M148" i="2"/>
  <c r="I148" i="2"/>
  <c r="AZ148" i="2"/>
  <c r="AJ148" i="2"/>
  <c r="T148" i="2"/>
  <c r="AV148" i="2"/>
  <c r="AF148" i="2"/>
  <c r="P148" i="2"/>
  <c r="AR148" i="2"/>
  <c r="AB148" i="2"/>
  <c r="L148" i="2"/>
  <c r="X148" i="2"/>
  <c r="H148" i="2"/>
  <c r="BD148" i="2"/>
  <c r="AN148" i="2"/>
  <c r="BC154" i="2"/>
  <c r="AY154" i="2"/>
  <c r="AU154" i="2"/>
  <c r="AQ154" i="2"/>
  <c r="AM154" i="2"/>
  <c r="AI154" i="2"/>
  <c r="AE154" i="2"/>
  <c r="AA154" i="2"/>
  <c r="W154" i="2"/>
  <c r="S154" i="2"/>
  <c r="O154" i="2"/>
  <c r="K154" i="2"/>
  <c r="BF154" i="2"/>
  <c r="BB154" i="2"/>
  <c r="AX154" i="2"/>
  <c r="AT154" i="2"/>
  <c r="AP154" i="2"/>
  <c r="AL154" i="2"/>
  <c r="AH154" i="2"/>
  <c r="AD154" i="2"/>
  <c r="Z154" i="2"/>
  <c r="V154" i="2"/>
  <c r="R154" i="2"/>
  <c r="N154" i="2"/>
  <c r="J154" i="2"/>
  <c r="BE154" i="2"/>
  <c r="BA154" i="2"/>
  <c r="AW154" i="2"/>
  <c r="AS154" i="2"/>
  <c r="AO154" i="2"/>
  <c r="AK154" i="2"/>
  <c r="AG154" i="2"/>
  <c r="AC154" i="2"/>
  <c r="Y154" i="2"/>
  <c r="U154" i="2"/>
  <c r="Q154" i="2"/>
  <c r="M154" i="2"/>
  <c r="I154" i="2"/>
  <c r="AZ154" i="2"/>
  <c r="AJ154" i="2"/>
  <c r="T154" i="2"/>
  <c r="AV154" i="2"/>
  <c r="AF154" i="2"/>
  <c r="P154" i="2"/>
  <c r="AR154" i="2"/>
  <c r="AB154" i="2"/>
  <c r="L154" i="2"/>
  <c r="BD154" i="2"/>
  <c r="AN154" i="2"/>
  <c r="X154" i="2"/>
  <c r="H154" i="2"/>
  <c r="BE161" i="2"/>
  <c r="BA161" i="2"/>
  <c r="AW161" i="2"/>
  <c r="AS161" i="2"/>
  <c r="AO161" i="2"/>
  <c r="AK161" i="2"/>
  <c r="AG161" i="2"/>
  <c r="AC161" i="2"/>
  <c r="Y161" i="2"/>
  <c r="U161" i="2"/>
  <c r="Q161" i="2"/>
  <c r="M161" i="2"/>
  <c r="I161" i="2"/>
  <c r="BD161" i="2"/>
  <c r="AZ161" i="2"/>
  <c r="AV161" i="2"/>
  <c r="AR161" i="2"/>
  <c r="AN161" i="2"/>
  <c r="AJ161" i="2"/>
  <c r="AF161" i="2"/>
  <c r="AB161" i="2"/>
  <c r="X161" i="2"/>
  <c r="T161" i="2"/>
  <c r="P161" i="2"/>
  <c r="L161" i="2"/>
  <c r="H161" i="2"/>
  <c r="BC161" i="2"/>
  <c r="AY161" i="2"/>
  <c r="AU161" i="2"/>
  <c r="AQ161" i="2"/>
  <c r="AM161" i="2"/>
  <c r="AI161" i="2"/>
  <c r="AE161" i="2"/>
  <c r="AA161" i="2"/>
  <c r="W161" i="2"/>
  <c r="S161" i="2"/>
  <c r="O161" i="2"/>
  <c r="K161" i="2"/>
  <c r="AX161" i="2"/>
  <c r="AH161" i="2"/>
  <c r="R161" i="2"/>
  <c r="AT161" i="2"/>
  <c r="AD161" i="2"/>
  <c r="N161" i="2"/>
  <c r="BF161" i="2"/>
  <c r="AP161" i="2"/>
  <c r="Z161" i="2"/>
  <c r="J161" i="2"/>
  <c r="BB161" i="2"/>
  <c r="AL161" i="2"/>
  <c r="V161" i="2"/>
  <c r="P25" i="2"/>
  <c r="BD172" i="2"/>
  <c r="AZ172" i="2"/>
  <c r="AV172" i="2"/>
  <c r="AR172" i="2"/>
  <c r="AN172" i="2"/>
  <c r="AJ172" i="2"/>
  <c r="AF172" i="2"/>
  <c r="AB172" i="2"/>
  <c r="X172" i="2"/>
  <c r="T172" i="2"/>
  <c r="P172" i="2"/>
  <c r="L172" i="2"/>
  <c r="H172" i="2"/>
  <c r="BC172" i="2"/>
  <c r="AY172" i="2"/>
  <c r="AU172" i="2"/>
  <c r="AQ172" i="2"/>
  <c r="AM172" i="2"/>
  <c r="AI172" i="2"/>
  <c r="AE172" i="2"/>
  <c r="AA172" i="2"/>
  <c r="W172" i="2"/>
  <c r="S172" i="2"/>
  <c r="O172" i="2"/>
  <c r="K172" i="2"/>
  <c r="BF172" i="2"/>
  <c r="BB172" i="2"/>
  <c r="AX172" i="2"/>
  <c r="AT172" i="2"/>
  <c r="AP172" i="2"/>
  <c r="AL172" i="2"/>
  <c r="AH172" i="2"/>
  <c r="AD172" i="2"/>
  <c r="Z172" i="2"/>
  <c r="V172" i="2"/>
  <c r="R172" i="2"/>
  <c r="N172" i="2"/>
  <c r="J172" i="2"/>
  <c r="BA172" i="2"/>
  <c r="AK172" i="2"/>
  <c r="U172" i="2"/>
  <c r="AW172" i="2"/>
  <c r="AG172" i="2"/>
  <c r="Q172" i="2"/>
  <c r="AS172" i="2"/>
  <c r="AC172" i="2"/>
  <c r="M172" i="2"/>
  <c r="I172" i="2"/>
  <c r="BE172" i="2"/>
  <c r="AO172" i="2"/>
  <c r="Y172" i="2"/>
  <c r="P18" i="2"/>
  <c r="BE141" i="2"/>
  <c r="BA141" i="2"/>
  <c r="AW141" i="2"/>
  <c r="AS141" i="2"/>
  <c r="AO141" i="2"/>
  <c r="AK141" i="2"/>
  <c r="AG141" i="2"/>
  <c r="AC141" i="2"/>
  <c r="Y141" i="2"/>
  <c r="U141" i="2"/>
  <c r="Q141" i="2"/>
  <c r="M141" i="2"/>
  <c r="I141" i="2"/>
  <c r="BD141" i="2"/>
  <c r="AZ141" i="2"/>
  <c r="AV141" i="2"/>
  <c r="AR141" i="2"/>
  <c r="AN141" i="2"/>
  <c r="AJ141" i="2"/>
  <c r="AF141" i="2"/>
  <c r="AB141" i="2"/>
  <c r="X141" i="2"/>
  <c r="T141" i="2"/>
  <c r="P141" i="2"/>
  <c r="L141" i="2"/>
  <c r="H141" i="2"/>
  <c r="BC141" i="2"/>
  <c r="AY141" i="2"/>
  <c r="AU141" i="2"/>
  <c r="AQ141" i="2"/>
  <c r="AM141" i="2"/>
  <c r="AI141" i="2"/>
  <c r="AE141" i="2"/>
  <c r="AA141" i="2"/>
  <c r="W141" i="2"/>
  <c r="S141" i="2"/>
  <c r="O141" i="2"/>
  <c r="K141" i="2"/>
  <c r="AT141" i="2"/>
  <c r="AD141" i="2"/>
  <c r="N141" i="2"/>
  <c r="BF141" i="2"/>
  <c r="AP141" i="2"/>
  <c r="Z141" i="2"/>
  <c r="J141" i="2"/>
  <c r="BB141" i="2"/>
  <c r="AL141" i="2"/>
  <c r="V141" i="2"/>
  <c r="AH141" i="2"/>
  <c r="R141" i="2"/>
  <c r="AX141" i="2"/>
  <c r="BE145" i="2"/>
  <c r="BA145" i="2"/>
  <c r="AW145" i="2"/>
  <c r="AS145" i="2"/>
  <c r="CS141" i="2" s="1"/>
  <c r="AO145" i="2"/>
  <c r="AK145" i="2"/>
  <c r="AG145" i="2"/>
  <c r="AC145" i="2"/>
  <c r="CC141" i="2" s="1"/>
  <c r="Y145" i="2"/>
  <c r="U145" i="2"/>
  <c r="Q145" i="2"/>
  <c r="M145" i="2"/>
  <c r="BM141" i="2" s="1"/>
  <c r="I145" i="2"/>
  <c r="BD145" i="2"/>
  <c r="AZ145" i="2"/>
  <c r="AV145" i="2"/>
  <c r="CV141" i="2" s="1"/>
  <c r="AR145" i="2"/>
  <c r="AN145" i="2"/>
  <c r="AJ145" i="2"/>
  <c r="AF145" i="2"/>
  <c r="CF141" i="2" s="1"/>
  <c r="AB145" i="2"/>
  <c r="X145" i="2"/>
  <c r="T145" i="2"/>
  <c r="P145" i="2"/>
  <c r="BP141" i="2" s="1"/>
  <c r="L145" i="2"/>
  <c r="H145" i="2"/>
  <c r="BC145" i="2"/>
  <c r="AY145" i="2"/>
  <c r="CY141" i="2" s="1"/>
  <c r="AU145" i="2"/>
  <c r="AQ145" i="2"/>
  <c r="AM145" i="2"/>
  <c r="AI145" i="2"/>
  <c r="CI141" i="2" s="1"/>
  <c r="AE145" i="2"/>
  <c r="AA145" i="2"/>
  <c r="W145" i="2"/>
  <c r="S145" i="2"/>
  <c r="BS141" i="2" s="1"/>
  <c r="O145" i="2"/>
  <c r="K145" i="2"/>
  <c r="BB145" i="2"/>
  <c r="DB141" i="2" s="1"/>
  <c r="AL145" i="2"/>
  <c r="CL141" i="2" s="1"/>
  <c r="V145" i="2"/>
  <c r="BV141" i="2" s="1"/>
  <c r="AX145" i="2"/>
  <c r="CX141" i="2" s="1"/>
  <c r="AH145" i="2"/>
  <c r="R145" i="2"/>
  <c r="AT145" i="2"/>
  <c r="AD145" i="2"/>
  <c r="CD141" i="2" s="1"/>
  <c r="N145" i="2"/>
  <c r="J145" i="2"/>
  <c r="BJ141" i="2" s="1"/>
  <c r="BF145" i="2"/>
  <c r="AP145" i="2"/>
  <c r="CP141" i="2" s="1"/>
  <c r="Z145" i="2"/>
  <c r="BZ141" i="2" s="1"/>
  <c r="BC152" i="2"/>
  <c r="AY152" i="2"/>
  <c r="AU152" i="2"/>
  <c r="AQ152" i="2"/>
  <c r="AM152" i="2"/>
  <c r="AI152" i="2"/>
  <c r="AE152" i="2"/>
  <c r="AA152" i="2"/>
  <c r="W152" i="2"/>
  <c r="S152" i="2"/>
  <c r="O152" i="2"/>
  <c r="K152" i="2"/>
  <c r="BF152" i="2"/>
  <c r="BB152" i="2"/>
  <c r="AX152" i="2"/>
  <c r="AT152" i="2"/>
  <c r="AP152" i="2"/>
  <c r="AL152" i="2"/>
  <c r="AH152" i="2"/>
  <c r="AD152" i="2"/>
  <c r="Z152" i="2"/>
  <c r="V152" i="2"/>
  <c r="R152" i="2"/>
  <c r="N152" i="2"/>
  <c r="J152" i="2"/>
  <c r="BE152" i="2"/>
  <c r="BA152" i="2"/>
  <c r="AW152" i="2"/>
  <c r="AS152" i="2"/>
  <c r="AO152" i="2"/>
  <c r="AK152" i="2"/>
  <c r="AG152" i="2"/>
  <c r="AC152" i="2"/>
  <c r="Y152" i="2"/>
  <c r="U152" i="2"/>
  <c r="Q152" i="2"/>
  <c r="M152" i="2"/>
  <c r="I152" i="2"/>
  <c r="AR152" i="2"/>
  <c r="AB152" i="2"/>
  <c r="L152" i="2"/>
  <c r="BD152" i="2"/>
  <c r="AN152" i="2"/>
  <c r="X152" i="2"/>
  <c r="H152" i="2"/>
  <c r="AZ152" i="2"/>
  <c r="AJ152" i="2"/>
  <c r="T152" i="2"/>
  <c r="AV152" i="2"/>
  <c r="AF152" i="2"/>
  <c r="P152" i="2"/>
  <c r="BE155" i="2"/>
  <c r="BA155" i="2"/>
  <c r="AW155" i="2"/>
  <c r="AS155" i="2"/>
  <c r="AO155" i="2"/>
  <c r="AK155" i="2"/>
  <c r="AG155" i="2"/>
  <c r="AC155" i="2"/>
  <c r="Y155" i="2"/>
  <c r="U155" i="2"/>
  <c r="Q155" i="2"/>
  <c r="M155" i="2"/>
  <c r="I155" i="2"/>
  <c r="BD155" i="2"/>
  <c r="AZ155" i="2"/>
  <c r="AV155" i="2"/>
  <c r="AR155" i="2"/>
  <c r="AN155" i="2"/>
  <c r="AJ155" i="2"/>
  <c r="AF155" i="2"/>
  <c r="AB155" i="2"/>
  <c r="X155" i="2"/>
  <c r="T155" i="2"/>
  <c r="P155" i="2"/>
  <c r="L155" i="2"/>
  <c r="H155" i="2"/>
  <c r="BC155" i="2"/>
  <c r="AY155" i="2"/>
  <c r="AU155" i="2"/>
  <c r="AQ155" i="2"/>
  <c r="AM155" i="2"/>
  <c r="AI155" i="2"/>
  <c r="AE155" i="2"/>
  <c r="AA155" i="2"/>
  <c r="W155" i="2"/>
  <c r="S155" i="2"/>
  <c r="O155" i="2"/>
  <c r="K155" i="2"/>
  <c r="AT155" i="2"/>
  <c r="AD155" i="2"/>
  <c r="N155" i="2"/>
  <c r="BF155" i="2"/>
  <c r="AP155" i="2"/>
  <c r="Z155" i="2"/>
  <c r="J155" i="2"/>
  <c r="BB155" i="2"/>
  <c r="AL155" i="2"/>
  <c r="V155" i="2"/>
  <c r="AX155" i="2"/>
  <c r="AH155" i="2"/>
  <c r="R155" i="2"/>
  <c r="BC158" i="2"/>
  <c r="AY158" i="2"/>
  <c r="AU158" i="2"/>
  <c r="AQ158" i="2"/>
  <c r="AM158" i="2"/>
  <c r="AI158" i="2"/>
  <c r="AE158" i="2"/>
  <c r="AA158" i="2"/>
  <c r="W158" i="2"/>
  <c r="S158" i="2"/>
  <c r="O158" i="2"/>
  <c r="K158" i="2"/>
  <c r="BF158" i="2"/>
  <c r="BB158" i="2"/>
  <c r="AX158" i="2"/>
  <c r="AT158" i="2"/>
  <c r="AP158" i="2"/>
  <c r="AL158" i="2"/>
  <c r="AH158" i="2"/>
  <c r="AD158" i="2"/>
  <c r="Z158" i="2"/>
  <c r="V158" i="2"/>
  <c r="R158" i="2"/>
  <c r="N158" i="2"/>
  <c r="J158" i="2"/>
  <c r="BE158" i="2"/>
  <c r="BA158" i="2"/>
  <c r="AW158" i="2"/>
  <c r="AS158" i="2"/>
  <c r="AO158" i="2"/>
  <c r="AK158" i="2"/>
  <c r="AG158" i="2"/>
  <c r="AC158" i="2"/>
  <c r="Y158" i="2"/>
  <c r="U158" i="2"/>
  <c r="Q158" i="2"/>
  <c r="M158" i="2"/>
  <c r="I158" i="2"/>
  <c r="AR158" i="2"/>
  <c r="AB158" i="2"/>
  <c r="L158" i="2"/>
  <c r="BD158" i="2"/>
  <c r="AN158" i="2"/>
  <c r="X158" i="2"/>
  <c r="H158" i="2"/>
  <c r="AZ158" i="2"/>
  <c r="AJ158" i="2"/>
  <c r="T158" i="2"/>
  <c r="AV158" i="2"/>
  <c r="AF158" i="2"/>
  <c r="P158" i="2"/>
  <c r="BF162" i="2"/>
  <c r="BB162" i="2"/>
  <c r="AX162" i="2"/>
  <c r="AT162" i="2"/>
  <c r="AP162" i="2"/>
  <c r="AL162" i="2"/>
  <c r="AH162" i="2"/>
  <c r="AD162" i="2"/>
  <c r="Z162" i="2"/>
  <c r="V162" i="2"/>
  <c r="R162" i="2"/>
  <c r="BE162" i="2"/>
  <c r="BA162" i="2"/>
  <c r="AW162" i="2"/>
  <c r="AS162" i="2"/>
  <c r="AO162" i="2"/>
  <c r="AK162" i="2"/>
  <c r="AG162" i="2"/>
  <c r="AC162" i="2"/>
  <c r="Y162" i="2"/>
  <c r="U162" i="2"/>
  <c r="Q162" i="2"/>
  <c r="BD162" i="2"/>
  <c r="AZ162" i="2"/>
  <c r="AV162" i="2"/>
  <c r="AR162" i="2"/>
  <c r="AN162" i="2"/>
  <c r="AJ162" i="2"/>
  <c r="AF162" i="2"/>
  <c r="AB162" i="2"/>
  <c r="X162" i="2"/>
  <c r="T162" i="2"/>
  <c r="P162" i="2"/>
  <c r="AU162" i="2"/>
  <c r="AE162" i="2"/>
  <c r="O162" i="2"/>
  <c r="K162" i="2"/>
  <c r="AQ162" i="2"/>
  <c r="AA162" i="2"/>
  <c r="N162" i="2"/>
  <c r="J162" i="2"/>
  <c r="BC162" i="2"/>
  <c r="AM162" i="2"/>
  <c r="W162" i="2"/>
  <c r="M162" i="2"/>
  <c r="I162" i="2"/>
  <c r="L162" i="2"/>
  <c r="AY162" i="2"/>
  <c r="H162" i="2"/>
  <c r="AI162" i="2"/>
  <c r="S162" i="2"/>
  <c r="M25" i="2"/>
  <c r="N25" i="2" s="1"/>
  <c r="Q25" i="2"/>
  <c r="Q19" i="2"/>
  <c r="BC142" i="2"/>
  <c r="DC138" i="2" s="1"/>
  <c r="AY142" i="2"/>
  <c r="CY138" i="2" s="1"/>
  <c r="AU142" i="2"/>
  <c r="AQ142" i="2"/>
  <c r="CQ138" i="2" s="1"/>
  <c r="AM142" i="2"/>
  <c r="CM138" i="2" s="1"/>
  <c r="AI142" i="2"/>
  <c r="CI138" i="2" s="1"/>
  <c r="AE142" i="2"/>
  <c r="AA142" i="2"/>
  <c r="CA138" i="2" s="1"/>
  <c r="W142" i="2"/>
  <c r="BW138" i="2" s="1"/>
  <c r="S142" i="2"/>
  <c r="BS138" i="2" s="1"/>
  <c r="O142" i="2"/>
  <c r="K142" i="2"/>
  <c r="BK138" i="2" s="1"/>
  <c r="BF142" i="2"/>
  <c r="DF138" i="2" s="1"/>
  <c r="BB142" i="2"/>
  <c r="DB138" i="2" s="1"/>
  <c r="AX142" i="2"/>
  <c r="AT142" i="2"/>
  <c r="CT138" i="2" s="1"/>
  <c r="AP142" i="2"/>
  <c r="CP138" i="2" s="1"/>
  <c r="AL142" i="2"/>
  <c r="CL138" i="2" s="1"/>
  <c r="AH142" i="2"/>
  <c r="AD142" i="2"/>
  <c r="CD138" i="2" s="1"/>
  <c r="Z142" i="2"/>
  <c r="BZ138" i="2" s="1"/>
  <c r="V142" i="2"/>
  <c r="BV138" i="2" s="1"/>
  <c r="R142" i="2"/>
  <c r="N142" i="2"/>
  <c r="BN138" i="2" s="1"/>
  <c r="J142" i="2"/>
  <c r="BJ138" i="2" s="1"/>
  <c r="BE142" i="2"/>
  <c r="DE138" i="2" s="1"/>
  <c r="BA142" i="2"/>
  <c r="AW142" i="2"/>
  <c r="CW138" i="2" s="1"/>
  <c r="AS142" i="2"/>
  <c r="CS138" i="2" s="1"/>
  <c r="AO142" i="2"/>
  <c r="CO138" i="2" s="1"/>
  <c r="AK142" i="2"/>
  <c r="AG142" i="2"/>
  <c r="CG138" i="2" s="1"/>
  <c r="AC142" i="2"/>
  <c r="CC138" i="2" s="1"/>
  <c r="Y142" i="2"/>
  <c r="BY138" i="2" s="1"/>
  <c r="U142" i="2"/>
  <c r="Q142" i="2"/>
  <c r="BQ138" i="2" s="1"/>
  <c r="M142" i="2"/>
  <c r="BM138" i="2" s="1"/>
  <c r="I142" i="2"/>
  <c r="BI138" i="2" s="1"/>
  <c r="BD142" i="2"/>
  <c r="DD138" i="2" s="1"/>
  <c r="AN142" i="2"/>
  <c r="CN138" i="2" s="1"/>
  <c r="X142" i="2"/>
  <c r="BX138" i="2" s="1"/>
  <c r="H142" i="2"/>
  <c r="BH138" i="2" s="1"/>
  <c r="AZ142" i="2"/>
  <c r="CZ138" i="2" s="1"/>
  <c r="AJ142" i="2"/>
  <c r="T142" i="2"/>
  <c r="BT138" i="2" s="1"/>
  <c r="AV142" i="2"/>
  <c r="AF142" i="2"/>
  <c r="CF138" i="2" s="1"/>
  <c r="P142" i="2"/>
  <c r="BP138" i="2" s="1"/>
  <c r="AR142" i="2"/>
  <c r="CR138" i="2" s="1"/>
  <c r="AB142" i="2"/>
  <c r="L142" i="2"/>
  <c r="BL138" i="2" s="1"/>
  <c r="BC146" i="2"/>
  <c r="AY146" i="2"/>
  <c r="AU146" i="2"/>
  <c r="CU142" i="2" s="1"/>
  <c r="AQ146" i="2"/>
  <c r="AM146" i="2"/>
  <c r="AI146" i="2"/>
  <c r="AE146" i="2"/>
  <c r="CE142" i="2" s="1"/>
  <c r="AA146" i="2"/>
  <c r="W146" i="2"/>
  <c r="S146" i="2"/>
  <c r="O146" i="2"/>
  <c r="BO142" i="2" s="1"/>
  <c r="K146" i="2"/>
  <c r="BF146" i="2"/>
  <c r="BB146" i="2"/>
  <c r="AX146" i="2"/>
  <c r="CX142" i="2" s="1"/>
  <c r="AT146" i="2"/>
  <c r="AP146" i="2"/>
  <c r="AL146" i="2"/>
  <c r="AH146" i="2"/>
  <c r="CH142" i="2" s="1"/>
  <c r="AD146" i="2"/>
  <c r="Z146" i="2"/>
  <c r="V146" i="2"/>
  <c r="R146" i="2"/>
  <c r="BR142" i="2" s="1"/>
  <c r="N146" i="2"/>
  <c r="J146" i="2"/>
  <c r="BE146" i="2"/>
  <c r="BA146" i="2"/>
  <c r="DA142" i="2" s="1"/>
  <c r="AW146" i="2"/>
  <c r="AS146" i="2"/>
  <c r="AO146" i="2"/>
  <c r="AK146" i="2"/>
  <c r="CK142" i="2" s="1"/>
  <c r="AG146" i="2"/>
  <c r="AC146" i="2"/>
  <c r="Y146" i="2"/>
  <c r="U146" i="2"/>
  <c r="BU142" i="2" s="1"/>
  <c r="Q146" i="2"/>
  <c r="M146" i="2"/>
  <c r="I146" i="2"/>
  <c r="AV146" i="2"/>
  <c r="CV142" i="2" s="1"/>
  <c r="AF146" i="2"/>
  <c r="CF142" i="2" s="1"/>
  <c r="P146" i="2"/>
  <c r="BP142" i="2" s="1"/>
  <c r="AR146" i="2"/>
  <c r="CR142" i="2" s="1"/>
  <c r="AB146" i="2"/>
  <c r="CB142" i="2" s="1"/>
  <c r="L146" i="2"/>
  <c r="BL142" i="2" s="1"/>
  <c r="BD146" i="2"/>
  <c r="DD142" i="2" s="1"/>
  <c r="AN146" i="2"/>
  <c r="X146" i="2"/>
  <c r="H146" i="2"/>
  <c r="AJ146" i="2"/>
  <c r="CJ142" i="2" s="1"/>
  <c r="T146" i="2"/>
  <c r="BT142" i="2" s="1"/>
  <c r="AZ146" i="2"/>
  <c r="CZ142" i="2" s="1"/>
  <c r="BE149" i="2"/>
  <c r="BA149" i="2"/>
  <c r="AW149" i="2"/>
  <c r="AS149" i="2"/>
  <c r="AO149" i="2"/>
  <c r="AK149" i="2"/>
  <c r="AG149" i="2"/>
  <c r="AC149" i="2"/>
  <c r="Y149" i="2"/>
  <c r="U149" i="2"/>
  <c r="Q149" i="2"/>
  <c r="M149" i="2"/>
  <c r="I149" i="2"/>
  <c r="BD149" i="2"/>
  <c r="AZ149" i="2"/>
  <c r="AV149" i="2"/>
  <c r="AR149" i="2"/>
  <c r="AN149" i="2"/>
  <c r="AJ149" i="2"/>
  <c r="AF149" i="2"/>
  <c r="AB149" i="2"/>
  <c r="X149" i="2"/>
  <c r="T149" i="2"/>
  <c r="P149" i="2"/>
  <c r="L149" i="2"/>
  <c r="H149" i="2"/>
  <c r="BC149" i="2"/>
  <c r="AY149" i="2"/>
  <c r="AU149" i="2"/>
  <c r="AQ149" i="2"/>
  <c r="AM149" i="2"/>
  <c r="AI149" i="2"/>
  <c r="AE149" i="2"/>
  <c r="AA149" i="2"/>
  <c r="W149" i="2"/>
  <c r="S149" i="2"/>
  <c r="O149" i="2"/>
  <c r="K149" i="2"/>
  <c r="AT149" i="2"/>
  <c r="AD149" i="2"/>
  <c r="N149" i="2"/>
  <c r="BF149" i="2"/>
  <c r="AP149" i="2"/>
  <c r="Z149" i="2"/>
  <c r="J149" i="2"/>
  <c r="BB149" i="2"/>
  <c r="AL149" i="2"/>
  <c r="V149" i="2"/>
  <c r="AX149" i="2"/>
  <c r="AH149" i="2"/>
  <c r="R149" i="2"/>
  <c r="BE153" i="2"/>
  <c r="DE148" i="2" s="1"/>
  <c r="BA153" i="2"/>
  <c r="DA148" i="2" s="1"/>
  <c r="AW153" i="2"/>
  <c r="AS153" i="2"/>
  <c r="CS148" i="2" s="1"/>
  <c r="AO153" i="2"/>
  <c r="CO148" i="2" s="1"/>
  <c r="AK153" i="2"/>
  <c r="CK148" i="2" s="1"/>
  <c r="AG153" i="2"/>
  <c r="AC153" i="2"/>
  <c r="CC148" i="2" s="1"/>
  <c r="Y153" i="2"/>
  <c r="BY148" i="2" s="1"/>
  <c r="U153" i="2"/>
  <c r="BU148" i="2" s="1"/>
  <c r="Q153" i="2"/>
  <c r="M153" i="2"/>
  <c r="BM148" i="2" s="1"/>
  <c r="I153" i="2"/>
  <c r="BI148" i="2" s="1"/>
  <c r="BD153" i="2"/>
  <c r="DD148" i="2" s="1"/>
  <c r="AZ153" i="2"/>
  <c r="CZ148" i="2" s="1"/>
  <c r="AV153" i="2"/>
  <c r="CV148" i="2" s="1"/>
  <c r="AR153" i="2"/>
  <c r="CR148" i="2" s="1"/>
  <c r="AN153" i="2"/>
  <c r="CN148" i="2" s="1"/>
  <c r="AJ153" i="2"/>
  <c r="AF153" i="2"/>
  <c r="CF148" i="2" s="1"/>
  <c r="AB153" i="2"/>
  <c r="CB148" i="2" s="1"/>
  <c r="X153" i="2"/>
  <c r="T153" i="2"/>
  <c r="BT148" i="2" s="1"/>
  <c r="P153" i="2"/>
  <c r="BP148" i="2" s="1"/>
  <c r="L153" i="2"/>
  <c r="BL148" i="2" s="1"/>
  <c r="H153" i="2"/>
  <c r="BH148" i="2" s="1"/>
  <c r="BC153" i="2"/>
  <c r="DC148" i="2" s="1"/>
  <c r="AY153" i="2"/>
  <c r="CY148" i="2" s="1"/>
  <c r="AU153" i="2"/>
  <c r="CU148" i="2" s="1"/>
  <c r="AQ153" i="2"/>
  <c r="AM153" i="2"/>
  <c r="CM148" i="2" s="1"/>
  <c r="AI153" i="2"/>
  <c r="CI148" i="2" s="1"/>
  <c r="AE153" i="2"/>
  <c r="CE148" i="2" s="1"/>
  <c r="AA153" i="2"/>
  <c r="W153" i="2"/>
  <c r="BW148" i="2" s="1"/>
  <c r="S153" i="2"/>
  <c r="BS148" i="2" s="1"/>
  <c r="O153" i="2"/>
  <c r="BO148" i="2" s="1"/>
  <c r="K153" i="2"/>
  <c r="BB153" i="2"/>
  <c r="DB148" i="2" s="1"/>
  <c r="AL153" i="2"/>
  <c r="CL148" i="2" s="1"/>
  <c r="V153" i="2"/>
  <c r="BV148" i="2" s="1"/>
  <c r="AX153" i="2"/>
  <c r="CX148" i="2" s="1"/>
  <c r="AH153" i="2"/>
  <c r="CH148" i="2" s="1"/>
  <c r="R153" i="2"/>
  <c r="BR148" i="2" s="1"/>
  <c r="AT153" i="2"/>
  <c r="AD153" i="2"/>
  <c r="N153" i="2"/>
  <c r="BF153" i="2"/>
  <c r="DF148" i="2" s="1"/>
  <c r="AP153" i="2"/>
  <c r="CP148" i="2" s="1"/>
  <c r="Z153" i="2"/>
  <c r="BZ148" i="2" s="1"/>
  <c r="J153" i="2"/>
  <c r="BJ148" i="2" s="1"/>
  <c r="BC156" i="2"/>
  <c r="AY156" i="2"/>
  <c r="AU156" i="2"/>
  <c r="AQ156" i="2"/>
  <c r="AM156" i="2"/>
  <c r="AI156" i="2"/>
  <c r="AE156" i="2"/>
  <c r="AA156" i="2"/>
  <c r="W156" i="2"/>
  <c r="S156" i="2"/>
  <c r="O156" i="2"/>
  <c r="K156" i="2"/>
  <c r="BF156" i="2"/>
  <c r="BB156" i="2"/>
  <c r="AX156" i="2"/>
  <c r="AT156" i="2"/>
  <c r="AP156" i="2"/>
  <c r="AL156" i="2"/>
  <c r="AH156" i="2"/>
  <c r="AD156" i="2"/>
  <c r="Z156" i="2"/>
  <c r="V156" i="2"/>
  <c r="R156" i="2"/>
  <c r="N156" i="2"/>
  <c r="J156" i="2"/>
  <c r="BE156" i="2"/>
  <c r="BA156" i="2"/>
  <c r="AW156" i="2"/>
  <c r="AS156" i="2"/>
  <c r="AO156" i="2"/>
  <c r="AK156" i="2"/>
  <c r="AG156" i="2"/>
  <c r="AC156" i="2"/>
  <c r="Y156" i="2"/>
  <c r="U156" i="2"/>
  <c r="Q156" i="2"/>
  <c r="M156" i="2"/>
  <c r="I156" i="2"/>
  <c r="BD156" i="2"/>
  <c r="AN156" i="2"/>
  <c r="X156" i="2"/>
  <c r="H156" i="2"/>
  <c r="AZ156" i="2"/>
  <c r="AJ156" i="2"/>
  <c r="T156" i="2"/>
  <c r="AV156" i="2"/>
  <c r="AF156" i="2"/>
  <c r="P156" i="2"/>
  <c r="AR156" i="2"/>
  <c r="AB156" i="2"/>
  <c r="L156" i="2"/>
  <c r="BE159" i="2"/>
  <c r="BA159" i="2"/>
  <c r="AW159" i="2"/>
  <c r="AS159" i="2"/>
  <c r="AO159" i="2"/>
  <c r="AK159" i="2"/>
  <c r="AG159" i="2"/>
  <c r="AC159" i="2"/>
  <c r="Y159" i="2"/>
  <c r="U159" i="2"/>
  <c r="Q159" i="2"/>
  <c r="M159" i="2"/>
  <c r="I159" i="2"/>
  <c r="BD159" i="2"/>
  <c r="AZ159" i="2"/>
  <c r="AV159" i="2"/>
  <c r="AR159" i="2"/>
  <c r="AN159" i="2"/>
  <c r="AJ159" i="2"/>
  <c r="AF159" i="2"/>
  <c r="AB159" i="2"/>
  <c r="X159" i="2"/>
  <c r="T159" i="2"/>
  <c r="P159" i="2"/>
  <c r="L159" i="2"/>
  <c r="H159" i="2"/>
  <c r="BC159" i="2"/>
  <c r="AY159" i="2"/>
  <c r="AU159" i="2"/>
  <c r="AQ159" i="2"/>
  <c r="AM159" i="2"/>
  <c r="AI159" i="2"/>
  <c r="AE159" i="2"/>
  <c r="AA159" i="2"/>
  <c r="W159" i="2"/>
  <c r="S159" i="2"/>
  <c r="O159" i="2"/>
  <c r="K159" i="2"/>
  <c r="AT159" i="2"/>
  <c r="AD159" i="2"/>
  <c r="N159" i="2"/>
  <c r="BF159" i="2"/>
  <c r="AP159" i="2"/>
  <c r="Z159" i="2"/>
  <c r="J159" i="2"/>
  <c r="BB159" i="2"/>
  <c r="AL159" i="2"/>
  <c r="V159" i="2"/>
  <c r="AX159" i="2"/>
  <c r="AH159" i="2"/>
  <c r="R159" i="2"/>
  <c r="BC169" i="2"/>
  <c r="AY169" i="2"/>
  <c r="AU169" i="2"/>
  <c r="AQ169" i="2"/>
  <c r="AM169" i="2"/>
  <c r="AI169" i="2"/>
  <c r="AE169" i="2"/>
  <c r="AA169" i="2"/>
  <c r="W169" i="2"/>
  <c r="S169" i="2"/>
  <c r="O169" i="2"/>
  <c r="K169" i="2"/>
  <c r="BF169" i="2"/>
  <c r="BB169" i="2"/>
  <c r="AX169" i="2"/>
  <c r="AT169" i="2"/>
  <c r="AP169" i="2"/>
  <c r="AL169" i="2"/>
  <c r="AH169" i="2"/>
  <c r="AD169" i="2"/>
  <c r="Z169" i="2"/>
  <c r="V169" i="2"/>
  <c r="R169" i="2"/>
  <c r="N169" i="2"/>
  <c r="J169" i="2"/>
  <c r="BE169" i="2"/>
  <c r="BA169" i="2"/>
  <c r="AW169" i="2"/>
  <c r="AS169" i="2"/>
  <c r="AO169" i="2"/>
  <c r="AK169" i="2"/>
  <c r="AG169" i="2"/>
  <c r="AC169" i="2"/>
  <c r="Y169" i="2"/>
  <c r="U169" i="2"/>
  <c r="Q169" i="2"/>
  <c r="M169" i="2"/>
  <c r="I169" i="2"/>
  <c r="AV169" i="2"/>
  <c r="AF169" i="2"/>
  <c r="P169" i="2"/>
  <c r="AR169" i="2"/>
  <c r="AB169" i="2"/>
  <c r="L169" i="2"/>
  <c r="BD169" i="2"/>
  <c r="AN169" i="2"/>
  <c r="X169" i="2"/>
  <c r="H169" i="2"/>
  <c r="AZ169" i="2"/>
  <c r="AJ169" i="2"/>
  <c r="T169" i="2"/>
  <c r="BF173" i="2"/>
  <c r="BB173" i="2"/>
  <c r="AX173" i="2"/>
  <c r="AT173" i="2"/>
  <c r="AP173" i="2"/>
  <c r="AL173" i="2"/>
  <c r="AH173" i="2"/>
  <c r="AD173" i="2"/>
  <c r="Z173" i="2"/>
  <c r="V173" i="2"/>
  <c r="R173" i="2"/>
  <c r="N173" i="2"/>
  <c r="J173" i="2"/>
  <c r="BE173" i="2"/>
  <c r="BA173" i="2"/>
  <c r="AW173" i="2"/>
  <c r="AS173" i="2"/>
  <c r="AO173" i="2"/>
  <c r="AK173" i="2"/>
  <c r="AG173" i="2"/>
  <c r="AC173" i="2"/>
  <c r="Y173" i="2"/>
  <c r="U173" i="2"/>
  <c r="Q173" i="2"/>
  <c r="M173" i="2"/>
  <c r="I173" i="2"/>
  <c r="BD173" i="2"/>
  <c r="AZ173" i="2"/>
  <c r="AV173" i="2"/>
  <c r="AR173" i="2"/>
  <c r="AN173" i="2"/>
  <c r="AJ173" i="2"/>
  <c r="AF173" i="2"/>
  <c r="AB173" i="2"/>
  <c r="X173" i="2"/>
  <c r="T173" i="2"/>
  <c r="P173" i="2"/>
  <c r="L173" i="2"/>
  <c r="H173" i="2"/>
  <c r="AU173" i="2"/>
  <c r="AE173" i="2"/>
  <c r="O173" i="2"/>
  <c r="AQ173" i="2"/>
  <c r="AA173" i="2"/>
  <c r="K173" i="2"/>
  <c r="BC173" i="2"/>
  <c r="AM173" i="2"/>
  <c r="W173" i="2"/>
  <c r="AI173" i="2"/>
  <c r="S173" i="2"/>
  <c r="AY173" i="2"/>
  <c r="BF175" i="2"/>
  <c r="DF169" i="2" s="1"/>
  <c r="BB175" i="2"/>
  <c r="DB169" i="2" s="1"/>
  <c r="AX175" i="2"/>
  <c r="AT175" i="2"/>
  <c r="CT169" i="2" s="1"/>
  <c r="AP175" i="2"/>
  <c r="CP169" i="2" s="1"/>
  <c r="AL175" i="2"/>
  <c r="CL169" i="2" s="1"/>
  <c r="AH175" i="2"/>
  <c r="AD175" i="2"/>
  <c r="CD169" i="2" s="1"/>
  <c r="Z175" i="2"/>
  <c r="BZ169" i="2" s="1"/>
  <c r="V175" i="2"/>
  <c r="BV169" i="2" s="1"/>
  <c r="R175" i="2"/>
  <c r="N175" i="2"/>
  <c r="BN169" i="2" s="1"/>
  <c r="J175" i="2"/>
  <c r="BJ169" i="2" s="1"/>
  <c r="BE175" i="2"/>
  <c r="DE169" i="2" s="1"/>
  <c r="BA175" i="2"/>
  <c r="AW175" i="2"/>
  <c r="CW169" i="2" s="1"/>
  <c r="AS175" i="2"/>
  <c r="CS169" i="2" s="1"/>
  <c r="AO175" i="2"/>
  <c r="CO169" i="2" s="1"/>
  <c r="AK175" i="2"/>
  <c r="AG175" i="2"/>
  <c r="CG169" i="2" s="1"/>
  <c r="AC175" i="2"/>
  <c r="CC169" i="2" s="1"/>
  <c r="Y175" i="2"/>
  <c r="BY169" i="2" s="1"/>
  <c r="U175" i="2"/>
  <c r="Q175" i="2"/>
  <c r="BQ169" i="2" s="1"/>
  <c r="M175" i="2"/>
  <c r="BM169" i="2" s="1"/>
  <c r="I175" i="2"/>
  <c r="BI169" i="2" s="1"/>
  <c r="BD175" i="2"/>
  <c r="DD169" i="2" s="1"/>
  <c r="AZ175" i="2"/>
  <c r="CZ169" i="2" s="1"/>
  <c r="AV175" i="2"/>
  <c r="CV169" i="2" s="1"/>
  <c r="AR175" i="2"/>
  <c r="CR169" i="2" s="1"/>
  <c r="AN175" i="2"/>
  <c r="AJ175" i="2"/>
  <c r="CJ169" i="2" s="1"/>
  <c r="AF175" i="2"/>
  <c r="AB175" i="2"/>
  <c r="X175" i="2"/>
  <c r="T175" i="2"/>
  <c r="P175" i="2"/>
  <c r="BP169" i="2" s="1"/>
  <c r="L175" i="2"/>
  <c r="BL169" i="2" s="1"/>
  <c r="H175" i="2"/>
  <c r="AY175" i="2"/>
  <c r="CY169" i="2" s="1"/>
  <c r="AI175" i="2"/>
  <c r="S175" i="2"/>
  <c r="BS169" i="2" s="1"/>
  <c r="AU175" i="2"/>
  <c r="AE175" i="2"/>
  <c r="O175" i="2"/>
  <c r="BO169" i="2" s="1"/>
  <c r="AQ175" i="2"/>
  <c r="CQ169" i="2" s="1"/>
  <c r="AA175" i="2"/>
  <c r="K175" i="2"/>
  <c r="BK169" i="2" s="1"/>
  <c r="W175" i="2"/>
  <c r="BW169" i="2" s="1"/>
  <c r="BC175" i="2"/>
  <c r="DC169" i="2" s="1"/>
  <c r="AM175" i="2"/>
  <c r="CM169" i="2" s="1"/>
  <c r="BD178" i="2"/>
  <c r="AZ178" i="2"/>
  <c r="AV178" i="2"/>
  <c r="AR178" i="2"/>
  <c r="AN178" i="2"/>
  <c r="AJ178" i="2"/>
  <c r="AF178" i="2"/>
  <c r="AB178" i="2"/>
  <c r="X178" i="2"/>
  <c r="T178" i="2"/>
  <c r="P178" i="2"/>
  <c r="L178" i="2"/>
  <c r="H178" i="2"/>
  <c r="BC178" i="2"/>
  <c r="AY178" i="2"/>
  <c r="AU178" i="2"/>
  <c r="AQ178" i="2"/>
  <c r="AM178" i="2"/>
  <c r="AI178" i="2"/>
  <c r="AE178" i="2"/>
  <c r="AA178" i="2"/>
  <c r="W178" i="2"/>
  <c r="S178" i="2"/>
  <c r="O178" i="2"/>
  <c r="K178" i="2"/>
  <c r="BF178" i="2"/>
  <c r="BB178" i="2"/>
  <c r="AX178" i="2"/>
  <c r="AT178" i="2"/>
  <c r="AP178" i="2"/>
  <c r="AL178" i="2"/>
  <c r="AH178" i="2"/>
  <c r="AD178" i="2"/>
  <c r="Z178" i="2"/>
  <c r="V178" i="2"/>
  <c r="R178" i="2"/>
  <c r="N178" i="2"/>
  <c r="J178" i="2"/>
  <c r="AW178" i="2"/>
  <c r="AG178" i="2"/>
  <c r="Q178" i="2"/>
  <c r="AS178" i="2"/>
  <c r="AC178" i="2"/>
  <c r="M178" i="2"/>
  <c r="BE178" i="2"/>
  <c r="AO178" i="2"/>
  <c r="Y178" i="2"/>
  <c r="I178" i="2"/>
  <c r="AK178" i="2"/>
  <c r="U178" i="2"/>
  <c r="BA178" i="2"/>
  <c r="BC179" i="2"/>
  <c r="AY179" i="2"/>
  <c r="AU179" i="2"/>
  <c r="AQ179" i="2"/>
  <c r="AM179" i="2"/>
  <c r="AI179" i="2"/>
  <c r="BF179" i="2"/>
  <c r="BB179" i="2"/>
  <c r="AX179" i="2"/>
  <c r="AT179" i="2"/>
  <c r="AP179" i="2"/>
  <c r="BE179" i="2"/>
  <c r="BA179" i="2"/>
  <c r="AW179" i="2"/>
  <c r="AS179" i="2"/>
  <c r="AO179" i="2"/>
  <c r="AK179" i="2"/>
  <c r="AR179" i="2"/>
  <c r="AH179" i="2"/>
  <c r="AD179" i="2"/>
  <c r="Z179" i="2"/>
  <c r="V179" i="2"/>
  <c r="R179" i="2"/>
  <c r="N179" i="2"/>
  <c r="J179" i="2"/>
  <c r="BD179" i="2"/>
  <c r="AN179" i="2"/>
  <c r="AG179" i="2"/>
  <c r="AC179" i="2"/>
  <c r="Y179" i="2"/>
  <c r="U179" i="2"/>
  <c r="Q179" i="2"/>
  <c r="M179" i="2"/>
  <c r="I179" i="2"/>
  <c r="AZ179" i="2"/>
  <c r="AL179" i="2"/>
  <c r="AF179" i="2"/>
  <c r="AB179" i="2"/>
  <c r="X179" i="2"/>
  <c r="T179" i="2"/>
  <c r="P179" i="2"/>
  <c r="L179" i="2"/>
  <c r="H179" i="2"/>
  <c r="AA179" i="2"/>
  <c r="K179" i="2"/>
  <c r="AV179" i="2"/>
  <c r="W179" i="2"/>
  <c r="AJ179" i="2"/>
  <c r="S179" i="2"/>
  <c r="AE179" i="2"/>
  <c r="O179" i="2"/>
  <c r="BE182" i="2"/>
  <c r="BA182" i="2"/>
  <c r="AW182" i="2"/>
  <c r="AS182" i="2"/>
  <c r="AO182" i="2"/>
  <c r="AK182" i="2"/>
  <c r="AG182" i="2"/>
  <c r="AC182" i="2"/>
  <c r="Y182" i="2"/>
  <c r="U182" i="2"/>
  <c r="Q182" i="2"/>
  <c r="M182" i="2"/>
  <c r="I182" i="2"/>
  <c r="BD182" i="2"/>
  <c r="AZ182" i="2"/>
  <c r="AV182" i="2"/>
  <c r="AR182" i="2"/>
  <c r="AN182" i="2"/>
  <c r="AJ182" i="2"/>
  <c r="AF182" i="2"/>
  <c r="AB182" i="2"/>
  <c r="X182" i="2"/>
  <c r="T182" i="2"/>
  <c r="P182" i="2"/>
  <c r="L182" i="2"/>
  <c r="H182" i="2"/>
  <c r="BC182" i="2"/>
  <c r="AY182" i="2"/>
  <c r="AU182" i="2"/>
  <c r="AQ182" i="2"/>
  <c r="AM182" i="2"/>
  <c r="AI182" i="2"/>
  <c r="AE182" i="2"/>
  <c r="AA182" i="2"/>
  <c r="W182" i="2"/>
  <c r="S182" i="2"/>
  <c r="O182" i="2"/>
  <c r="K182" i="2"/>
  <c r="BF182" i="2"/>
  <c r="AP182" i="2"/>
  <c r="Z182" i="2"/>
  <c r="J182" i="2"/>
  <c r="BB182" i="2"/>
  <c r="AL182" i="2"/>
  <c r="V182" i="2"/>
  <c r="AX182" i="2"/>
  <c r="AH182" i="2"/>
  <c r="R182" i="2"/>
  <c r="N182" i="2"/>
  <c r="AT182" i="2"/>
  <c r="AD182" i="2"/>
  <c r="DF192" i="2"/>
  <c r="DB192" i="2"/>
  <c r="CX192" i="2"/>
  <c r="CT192" i="2"/>
  <c r="CP192" i="2"/>
  <c r="CL192" i="2"/>
  <c r="CH192" i="2"/>
  <c r="CD192" i="2"/>
  <c r="BZ192" i="2"/>
  <c r="BV192" i="2"/>
  <c r="BR192" i="2"/>
  <c r="BN192" i="2"/>
  <c r="BJ192" i="2"/>
  <c r="BF192" i="2"/>
  <c r="BB192" i="2"/>
  <c r="AX192" i="2"/>
  <c r="AT192" i="2"/>
  <c r="AP192" i="2"/>
  <c r="AL192" i="2"/>
  <c r="AH192" i="2"/>
  <c r="AD192" i="2"/>
  <c r="Z192" i="2"/>
  <c r="V192" i="2"/>
  <c r="R192" i="2"/>
  <c r="N192" i="2"/>
  <c r="J192" i="2"/>
  <c r="DE192" i="2"/>
  <c r="DA192" i="2"/>
  <c r="CW192" i="2"/>
  <c r="CS192" i="2"/>
  <c r="CO192" i="2"/>
  <c r="CK192" i="2"/>
  <c r="CG192" i="2"/>
  <c r="CC192" i="2"/>
  <c r="BY192" i="2"/>
  <c r="BU192" i="2"/>
  <c r="BQ192" i="2"/>
  <c r="BM192" i="2"/>
  <c r="BI192" i="2"/>
  <c r="BE192" i="2"/>
  <c r="BA192" i="2"/>
  <c r="AW192" i="2"/>
  <c r="AS192" i="2"/>
  <c r="AO192" i="2"/>
  <c r="AK192" i="2"/>
  <c r="AG192" i="2"/>
  <c r="AC192" i="2"/>
  <c r="Y192" i="2"/>
  <c r="U192" i="2"/>
  <c r="Q192" i="2"/>
  <c r="M192" i="2"/>
  <c r="I192" i="2"/>
  <c r="DD192" i="2"/>
  <c r="CZ192" i="2"/>
  <c r="CV192" i="2"/>
  <c r="CR192" i="2"/>
  <c r="CN192" i="2"/>
  <c r="CJ192" i="2"/>
  <c r="CF192" i="2"/>
  <c r="CB192" i="2"/>
  <c r="BX192" i="2"/>
  <c r="BT192" i="2"/>
  <c r="BP192" i="2"/>
  <c r="BL192" i="2"/>
  <c r="BH192" i="2"/>
  <c r="BD192" i="2"/>
  <c r="AZ192" i="2"/>
  <c r="AV192" i="2"/>
  <c r="AR192" i="2"/>
  <c r="AN192" i="2"/>
  <c r="AJ192" i="2"/>
  <c r="AF192" i="2"/>
  <c r="AB192" i="2"/>
  <c r="X192" i="2"/>
  <c r="T192" i="2"/>
  <c r="P192" i="2"/>
  <c r="L192" i="2"/>
  <c r="H192" i="2"/>
  <c r="DC192" i="2"/>
  <c r="CM192" i="2"/>
  <c r="BW192" i="2"/>
  <c r="BG192" i="2"/>
  <c r="AQ192" i="2"/>
  <c r="AA192" i="2"/>
  <c r="K192" i="2"/>
  <c r="CY192" i="2"/>
  <c r="CI192" i="2"/>
  <c r="BS192" i="2"/>
  <c r="BC192" i="2"/>
  <c r="AM192" i="2"/>
  <c r="W192" i="2"/>
  <c r="CU192" i="2"/>
  <c r="CE192" i="2"/>
  <c r="BO192" i="2"/>
  <c r="AY192" i="2"/>
  <c r="AI192" i="2"/>
  <c r="S192" i="2"/>
  <c r="AU192" i="2"/>
  <c r="CQ192" i="2"/>
  <c r="AE192" i="2"/>
  <c r="CA192" i="2"/>
  <c r="O192" i="2"/>
  <c r="BK192" i="2"/>
  <c r="DE195" i="2"/>
  <c r="DA195" i="2"/>
  <c r="CW195" i="2"/>
  <c r="CS195" i="2"/>
  <c r="CO195" i="2"/>
  <c r="CK195" i="2"/>
  <c r="CG195" i="2"/>
  <c r="CC195" i="2"/>
  <c r="BY195" i="2"/>
  <c r="BU195" i="2"/>
  <c r="BQ195" i="2"/>
  <c r="BM195" i="2"/>
  <c r="BI195" i="2"/>
  <c r="BE195" i="2"/>
  <c r="BA195" i="2"/>
  <c r="AW195" i="2"/>
  <c r="AS195" i="2"/>
  <c r="AO195" i="2"/>
  <c r="AK195" i="2"/>
  <c r="AG195" i="2"/>
  <c r="AC195" i="2"/>
  <c r="Y195" i="2"/>
  <c r="U195" i="2"/>
  <c r="Q195" i="2"/>
  <c r="M195" i="2"/>
  <c r="I195" i="2"/>
  <c r="DD195" i="2"/>
  <c r="CZ195" i="2"/>
  <c r="CV195" i="2"/>
  <c r="CR195" i="2"/>
  <c r="CN195" i="2"/>
  <c r="CJ195" i="2"/>
  <c r="CF195" i="2"/>
  <c r="CB195" i="2"/>
  <c r="BX195" i="2"/>
  <c r="BT195" i="2"/>
  <c r="BP195" i="2"/>
  <c r="BL195" i="2"/>
  <c r="BH195" i="2"/>
  <c r="BD195" i="2"/>
  <c r="AZ195" i="2"/>
  <c r="AV195" i="2"/>
  <c r="AR195" i="2"/>
  <c r="AN195" i="2"/>
  <c r="AJ195" i="2"/>
  <c r="AF195" i="2"/>
  <c r="AB195" i="2"/>
  <c r="X195" i="2"/>
  <c r="T195" i="2"/>
  <c r="P195" i="2"/>
  <c r="L195" i="2"/>
  <c r="H195" i="2"/>
  <c r="CY195" i="2"/>
  <c r="CQ195" i="2"/>
  <c r="CI195" i="2"/>
  <c r="CA195" i="2"/>
  <c r="BS195" i="2"/>
  <c r="BK195" i="2"/>
  <c r="BC195" i="2"/>
  <c r="AU195" i="2"/>
  <c r="AM195" i="2"/>
  <c r="AE195" i="2"/>
  <c r="W195" i="2"/>
  <c r="O195" i="2"/>
  <c r="DF195" i="2"/>
  <c r="CX195" i="2"/>
  <c r="CP195" i="2"/>
  <c r="CH195" i="2"/>
  <c r="BZ195" i="2"/>
  <c r="BR195" i="2"/>
  <c r="BJ195" i="2"/>
  <c r="BB195" i="2"/>
  <c r="AT195" i="2"/>
  <c r="AL195" i="2"/>
  <c r="AD195" i="2"/>
  <c r="V195" i="2"/>
  <c r="N195" i="2"/>
  <c r="DC195" i="2"/>
  <c r="CU195" i="2"/>
  <c r="CM195" i="2"/>
  <c r="CE195" i="2"/>
  <c r="BW195" i="2"/>
  <c r="BO195" i="2"/>
  <c r="BG195" i="2"/>
  <c r="AY195" i="2"/>
  <c r="AQ195" i="2"/>
  <c r="AI195" i="2"/>
  <c r="AA195" i="2"/>
  <c r="S195" i="2"/>
  <c r="K195" i="2"/>
  <c r="CD195" i="2"/>
  <c r="AX195" i="2"/>
  <c r="R195" i="2"/>
  <c r="DB195" i="2"/>
  <c r="BV195" i="2"/>
  <c r="AP195" i="2"/>
  <c r="J195" i="2"/>
  <c r="CT195" i="2"/>
  <c r="BN195" i="2"/>
  <c r="AH195" i="2"/>
  <c r="CL195" i="2"/>
  <c r="BF195" i="2"/>
  <c r="Z195" i="2"/>
  <c r="DE201" i="2"/>
  <c r="DA201" i="2"/>
  <c r="CW201" i="2"/>
  <c r="CS201" i="2"/>
  <c r="CO201" i="2"/>
  <c r="CK201" i="2"/>
  <c r="CG201" i="2"/>
  <c r="CC201" i="2"/>
  <c r="BY201" i="2"/>
  <c r="BU201" i="2"/>
  <c r="BQ201" i="2"/>
  <c r="BM201" i="2"/>
  <c r="BI201" i="2"/>
  <c r="BE201" i="2"/>
  <c r="BA201" i="2"/>
  <c r="AW201" i="2"/>
  <c r="AS201" i="2"/>
  <c r="AO201" i="2"/>
  <c r="AK201" i="2"/>
  <c r="AG201" i="2"/>
  <c r="AC201" i="2"/>
  <c r="Y201" i="2"/>
  <c r="U201" i="2"/>
  <c r="Q201" i="2"/>
  <c r="M201" i="2"/>
  <c r="I201" i="2"/>
  <c r="DD201" i="2"/>
  <c r="CZ201" i="2"/>
  <c r="CV201" i="2"/>
  <c r="CR201" i="2"/>
  <c r="CN201" i="2"/>
  <c r="CJ201" i="2"/>
  <c r="CF201" i="2"/>
  <c r="CB201" i="2"/>
  <c r="BX201" i="2"/>
  <c r="BT201" i="2"/>
  <c r="BP201" i="2"/>
  <c r="BL201" i="2"/>
  <c r="BH201" i="2"/>
  <c r="BD201" i="2"/>
  <c r="AZ201" i="2"/>
  <c r="AV201" i="2"/>
  <c r="AR201" i="2"/>
  <c r="AN201" i="2"/>
  <c r="AJ201" i="2"/>
  <c r="AF201" i="2"/>
  <c r="AB201" i="2"/>
  <c r="X201" i="2"/>
  <c r="T201" i="2"/>
  <c r="P201" i="2"/>
  <c r="L201" i="2"/>
  <c r="H201" i="2"/>
  <c r="DC201" i="2"/>
  <c r="CY201" i="2"/>
  <c r="CU201" i="2"/>
  <c r="CQ201" i="2"/>
  <c r="CM201" i="2"/>
  <c r="CI201" i="2"/>
  <c r="CE201" i="2"/>
  <c r="CA201" i="2"/>
  <c r="BW201" i="2"/>
  <c r="BS201" i="2"/>
  <c r="BO201" i="2"/>
  <c r="BK201" i="2"/>
  <c r="BG201" i="2"/>
  <c r="BC201" i="2"/>
  <c r="AY201" i="2"/>
  <c r="AU201" i="2"/>
  <c r="AQ201" i="2"/>
  <c r="AM201" i="2"/>
  <c r="AI201" i="2"/>
  <c r="AE201" i="2"/>
  <c r="AA201" i="2"/>
  <c r="W201" i="2"/>
  <c r="S201" i="2"/>
  <c r="O201" i="2"/>
  <c r="K201" i="2"/>
  <c r="DF201" i="2"/>
  <c r="CP201" i="2"/>
  <c r="BZ201" i="2"/>
  <c r="BJ201" i="2"/>
  <c r="AT201" i="2"/>
  <c r="AD201" i="2"/>
  <c r="N201" i="2"/>
  <c r="DB201" i="2"/>
  <c r="CL201" i="2"/>
  <c r="BV201" i="2"/>
  <c r="BF201" i="2"/>
  <c r="AP201" i="2"/>
  <c r="Z201" i="2"/>
  <c r="J201" i="2"/>
  <c r="CX201" i="2"/>
  <c r="CH201" i="2"/>
  <c r="BR201" i="2"/>
  <c r="BB201" i="2"/>
  <c r="AL201" i="2"/>
  <c r="V201" i="2"/>
  <c r="AX201" i="2"/>
  <c r="CT201" i="2"/>
  <c r="AH201" i="2"/>
  <c r="CD201" i="2"/>
  <c r="R201" i="2"/>
  <c r="BN201" i="2"/>
  <c r="DC204" i="2"/>
  <c r="CY204" i="2"/>
  <c r="CU204" i="2"/>
  <c r="CQ204" i="2"/>
  <c r="CM204" i="2"/>
  <c r="CI204" i="2"/>
  <c r="CE204" i="2"/>
  <c r="DE204" i="2"/>
  <c r="CZ204" i="2"/>
  <c r="CT204" i="2"/>
  <c r="CO204" i="2"/>
  <c r="CJ204" i="2"/>
  <c r="CD204" i="2"/>
  <c r="BZ204" i="2"/>
  <c r="BV204" i="2"/>
  <c r="BR204" i="2"/>
  <c r="BN204" i="2"/>
  <c r="BJ204" i="2"/>
  <c r="BF204" i="2"/>
  <c r="BB204" i="2"/>
  <c r="AX204" i="2"/>
  <c r="AT204" i="2"/>
  <c r="AP204" i="2"/>
  <c r="AL204" i="2"/>
  <c r="AH204" i="2"/>
  <c r="AD204" i="2"/>
  <c r="Z204" i="2"/>
  <c r="V204" i="2"/>
  <c r="R204" i="2"/>
  <c r="N204" i="2"/>
  <c r="J204" i="2"/>
  <c r="DD204" i="2"/>
  <c r="CX204" i="2"/>
  <c r="CS204" i="2"/>
  <c r="CN204" i="2"/>
  <c r="CH204" i="2"/>
  <c r="CC204" i="2"/>
  <c r="BY204" i="2"/>
  <c r="BU204" i="2"/>
  <c r="BQ204" i="2"/>
  <c r="BM204" i="2"/>
  <c r="BI204" i="2"/>
  <c r="BE204" i="2"/>
  <c r="BA204" i="2"/>
  <c r="AW204" i="2"/>
  <c r="AS204" i="2"/>
  <c r="AO204" i="2"/>
  <c r="AK204" i="2"/>
  <c r="AG204" i="2"/>
  <c r="AC204" i="2"/>
  <c r="Y204" i="2"/>
  <c r="U204" i="2"/>
  <c r="Q204" i="2"/>
  <c r="M204" i="2"/>
  <c r="I204" i="2"/>
  <c r="DB204" i="2"/>
  <c r="CW204" i="2"/>
  <c r="CR204" i="2"/>
  <c r="CL204" i="2"/>
  <c r="CG204" i="2"/>
  <c r="CB204" i="2"/>
  <c r="BX204" i="2"/>
  <c r="BT204" i="2"/>
  <c r="BP204" i="2"/>
  <c r="BL204" i="2"/>
  <c r="BH204" i="2"/>
  <c r="BD204" i="2"/>
  <c r="AZ204" i="2"/>
  <c r="AV204" i="2"/>
  <c r="AR204" i="2"/>
  <c r="AN204" i="2"/>
  <c r="AJ204" i="2"/>
  <c r="AF204" i="2"/>
  <c r="AB204" i="2"/>
  <c r="X204" i="2"/>
  <c r="T204" i="2"/>
  <c r="P204" i="2"/>
  <c r="L204" i="2"/>
  <c r="H204" i="2"/>
  <c r="CP204" i="2"/>
  <c r="BW204" i="2"/>
  <c r="BG204" i="2"/>
  <c r="AQ204" i="2"/>
  <c r="AA204" i="2"/>
  <c r="K204" i="2"/>
  <c r="DF204" i="2"/>
  <c r="CK204" i="2"/>
  <c r="BS204" i="2"/>
  <c r="BC204" i="2"/>
  <c r="AM204" i="2"/>
  <c r="W204" i="2"/>
  <c r="DA204" i="2"/>
  <c r="CF204" i="2"/>
  <c r="BO204" i="2"/>
  <c r="AY204" i="2"/>
  <c r="AI204" i="2"/>
  <c r="S204" i="2"/>
  <c r="BK204" i="2"/>
  <c r="AU204" i="2"/>
  <c r="CV204" i="2"/>
  <c r="AE204" i="2"/>
  <c r="CA204" i="2"/>
  <c r="O204" i="2"/>
  <c r="O100" i="2"/>
  <c r="S100" i="2"/>
  <c r="W100" i="2"/>
  <c r="AA100" i="2"/>
  <c r="AE100" i="2"/>
  <c r="AI100" i="2"/>
  <c r="AM100" i="2"/>
  <c r="AQ100" i="2"/>
  <c r="AU100" i="2"/>
  <c r="AY100" i="2"/>
  <c r="BC100" i="2"/>
  <c r="O101" i="2"/>
  <c r="S101" i="2"/>
  <c r="W101" i="2"/>
  <c r="AA101" i="2"/>
  <c r="AE101" i="2"/>
  <c r="AI101" i="2"/>
  <c r="AM101" i="2"/>
  <c r="AQ101" i="2"/>
  <c r="AU101" i="2"/>
  <c r="AY101" i="2"/>
  <c r="BC101" i="2"/>
  <c r="O102" i="2"/>
  <c r="S102" i="2"/>
  <c r="W102" i="2"/>
  <c r="AA102" i="2"/>
  <c r="AE102" i="2"/>
  <c r="AI102" i="2"/>
  <c r="AM102" i="2"/>
  <c r="AQ102" i="2"/>
  <c r="AU102" i="2"/>
  <c r="AY102" i="2"/>
  <c r="BC102" i="2"/>
  <c r="O103" i="2"/>
  <c r="S103" i="2"/>
  <c r="W103" i="2"/>
  <c r="AA103" i="2"/>
  <c r="AE103" i="2"/>
  <c r="AI103" i="2"/>
  <c r="AM103" i="2"/>
  <c r="AQ103" i="2"/>
  <c r="AU103" i="2"/>
  <c r="AY103" i="2"/>
  <c r="BC103" i="2"/>
  <c r="O104" i="2"/>
  <c r="BO100" i="2" s="1"/>
  <c r="S104" i="2"/>
  <c r="BS100" i="2" s="1"/>
  <c r="W104" i="2"/>
  <c r="BW100" i="2" s="1"/>
  <c r="AA104" i="2"/>
  <c r="CA100" i="2" s="1"/>
  <c r="AE104" i="2"/>
  <c r="CE100" i="2" s="1"/>
  <c r="AI104" i="2"/>
  <c r="CI100" i="2" s="1"/>
  <c r="AM104" i="2"/>
  <c r="CM100" i="2" s="1"/>
  <c r="AQ104" i="2"/>
  <c r="CQ100" i="2" s="1"/>
  <c r="AU104" i="2"/>
  <c r="CU100" i="2" s="1"/>
  <c r="AY104" i="2"/>
  <c r="CY100" i="2" s="1"/>
  <c r="BC104" i="2"/>
  <c r="DC100" i="2" s="1"/>
  <c r="O105" i="2"/>
  <c r="BO101" i="2" s="1"/>
  <c r="S105" i="2"/>
  <c r="BS101" i="2" s="1"/>
  <c r="W105" i="2"/>
  <c r="BW101" i="2" s="1"/>
  <c r="AA105" i="2"/>
  <c r="CA101" i="2" s="1"/>
  <c r="AE105" i="2"/>
  <c r="CE101" i="2" s="1"/>
  <c r="AI105" i="2"/>
  <c r="CI101" i="2" s="1"/>
  <c r="AM105" i="2"/>
  <c r="CM101" i="2" s="1"/>
  <c r="AQ105" i="2"/>
  <c r="CQ101" i="2" s="1"/>
  <c r="AU105" i="2"/>
  <c r="CU101" i="2" s="1"/>
  <c r="AY105" i="2"/>
  <c r="CY101" i="2" s="1"/>
  <c r="BC105" i="2"/>
  <c r="DC101" i="2" s="1"/>
  <c r="O106" i="2"/>
  <c r="BO102" i="2" s="1"/>
  <c r="S106" i="2"/>
  <c r="BS102" i="2" s="1"/>
  <c r="W106" i="2"/>
  <c r="BW102" i="2" s="1"/>
  <c r="AA106" i="2"/>
  <c r="CA102" i="2" s="1"/>
  <c r="AE106" i="2"/>
  <c r="CE102" i="2" s="1"/>
  <c r="AI106" i="2"/>
  <c r="CI102" i="2" s="1"/>
  <c r="AM106" i="2"/>
  <c r="CM102" i="2" s="1"/>
  <c r="AQ106" i="2"/>
  <c r="CQ102" i="2" s="1"/>
  <c r="AU106" i="2"/>
  <c r="CU102" i="2" s="1"/>
  <c r="AY106" i="2"/>
  <c r="CY102" i="2" s="1"/>
  <c r="BC106" i="2"/>
  <c r="DC102" i="2" s="1"/>
  <c r="S107" i="2"/>
  <c r="BS103" i="2" s="1"/>
  <c r="AA107" i="2"/>
  <c r="AI107" i="2"/>
  <c r="CI103" i="2" s="1"/>
  <c r="AQ107" i="2"/>
  <c r="CQ103" i="2" s="1"/>
  <c r="AY107" i="2"/>
  <c r="CY103" i="2" s="1"/>
  <c r="Q108" i="2"/>
  <c r="Y108" i="2"/>
  <c r="AG108" i="2"/>
  <c r="AO108" i="2"/>
  <c r="AW108" i="2"/>
  <c r="BE108" i="2"/>
  <c r="O109" i="2"/>
  <c r="W109" i="2"/>
  <c r="BW105" i="2" s="1"/>
  <c r="AE109" i="2"/>
  <c r="AM109" i="2"/>
  <c r="CM105" i="2" s="1"/>
  <c r="AU109" i="2"/>
  <c r="BC109" i="2"/>
  <c r="DC105" i="2" s="1"/>
  <c r="M110" i="2"/>
  <c r="U110" i="2"/>
  <c r="AC110" i="2"/>
  <c r="AK110" i="2"/>
  <c r="AS110" i="2"/>
  <c r="BA110" i="2"/>
  <c r="S111" i="2"/>
  <c r="AA111" i="2"/>
  <c r="CA107" i="2" s="1"/>
  <c r="AI111" i="2"/>
  <c r="AQ111" i="2"/>
  <c r="DC186" i="2"/>
  <c r="CY186" i="2"/>
  <c r="CU186" i="2"/>
  <c r="CQ186" i="2"/>
  <c r="CM186" i="2"/>
  <c r="CI186" i="2"/>
  <c r="CE186" i="2"/>
  <c r="CA186" i="2"/>
  <c r="BW186" i="2"/>
  <c r="BS186" i="2"/>
  <c r="BO186" i="2"/>
  <c r="BK186" i="2"/>
  <c r="BG186" i="2"/>
  <c r="BC186" i="2"/>
  <c r="AY186" i="2"/>
  <c r="AU186" i="2"/>
  <c r="AQ186" i="2"/>
  <c r="AM186" i="2"/>
  <c r="AI186" i="2"/>
  <c r="AE186" i="2"/>
  <c r="AA186" i="2"/>
  <c r="W186" i="2"/>
  <c r="S186" i="2"/>
  <c r="O186" i="2"/>
  <c r="K186" i="2"/>
  <c r="DF186" i="2"/>
  <c r="DB186" i="2"/>
  <c r="CX186" i="2"/>
  <c r="CT186" i="2"/>
  <c r="CP186" i="2"/>
  <c r="CL186" i="2"/>
  <c r="CH186" i="2"/>
  <c r="CD186" i="2"/>
  <c r="BZ186" i="2"/>
  <c r="BV186" i="2"/>
  <c r="BR186" i="2"/>
  <c r="BN186" i="2"/>
  <c r="BJ186" i="2"/>
  <c r="BF186" i="2"/>
  <c r="BB186" i="2"/>
  <c r="AX186" i="2"/>
  <c r="AT186" i="2"/>
  <c r="AP186" i="2"/>
  <c r="AL186" i="2"/>
  <c r="AH186" i="2"/>
  <c r="AD186" i="2"/>
  <c r="Z186" i="2"/>
  <c r="V186" i="2"/>
  <c r="R186" i="2"/>
  <c r="N186" i="2"/>
  <c r="J186" i="2"/>
  <c r="DE186" i="2"/>
  <c r="DA186" i="2"/>
  <c r="CW186" i="2"/>
  <c r="CS186" i="2"/>
  <c r="CO186" i="2"/>
  <c r="CK186" i="2"/>
  <c r="CG186" i="2"/>
  <c r="CC186" i="2"/>
  <c r="BY186" i="2"/>
  <c r="BU186" i="2"/>
  <c r="BQ186" i="2"/>
  <c r="BM186" i="2"/>
  <c r="BI186" i="2"/>
  <c r="BE186" i="2"/>
  <c r="BA186" i="2"/>
  <c r="AW186" i="2"/>
  <c r="AS186" i="2"/>
  <c r="AO186" i="2"/>
  <c r="AK186" i="2"/>
  <c r="AG186" i="2"/>
  <c r="AC186" i="2"/>
  <c r="Y186" i="2"/>
  <c r="U186" i="2"/>
  <c r="Q186" i="2"/>
  <c r="M186" i="2"/>
  <c r="I186" i="2"/>
  <c r="CV186" i="2"/>
  <c r="CF186" i="2"/>
  <c r="BP186" i="2"/>
  <c r="AZ186" i="2"/>
  <c r="AJ186" i="2"/>
  <c r="T186" i="2"/>
  <c r="CR186" i="2"/>
  <c r="CB186" i="2"/>
  <c r="BL186" i="2"/>
  <c r="AV186" i="2"/>
  <c r="AF186" i="2"/>
  <c r="P186" i="2"/>
  <c r="DD186" i="2"/>
  <c r="CN186" i="2"/>
  <c r="BX186" i="2"/>
  <c r="BH186" i="2"/>
  <c r="AR186" i="2"/>
  <c r="AB186" i="2"/>
  <c r="L186" i="2"/>
  <c r="CZ186" i="2"/>
  <c r="AN186" i="2"/>
  <c r="CJ186" i="2"/>
  <c r="X186" i="2"/>
  <c r="BT186" i="2"/>
  <c r="H186" i="2"/>
  <c r="BD186" i="2"/>
  <c r="DC193" i="2"/>
  <c r="CY193" i="2"/>
  <c r="CU193" i="2"/>
  <c r="CQ193" i="2"/>
  <c r="CM193" i="2"/>
  <c r="CI193" i="2"/>
  <c r="CE193" i="2"/>
  <c r="CA193" i="2"/>
  <c r="BW193" i="2"/>
  <c r="BS193" i="2"/>
  <c r="BO193" i="2"/>
  <c r="BK193" i="2"/>
  <c r="BG193" i="2"/>
  <c r="BC193" i="2"/>
  <c r="AY193" i="2"/>
  <c r="AU193" i="2"/>
  <c r="AQ193" i="2"/>
  <c r="AM193" i="2"/>
  <c r="AI193" i="2"/>
  <c r="AE193" i="2"/>
  <c r="AA193" i="2"/>
  <c r="W193" i="2"/>
  <c r="S193" i="2"/>
  <c r="O193" i="2"/>
  <c r="K193" i="2"/>
  <c r="DF193" i="2"/>
  <c r="DB193" i="2"/>
  <c r="CX193" i="2"/>
  <c r="CT193" i="2"/>
  <c r="CP193" i="2"/>
  <c r="CL193" i="2"/>
  <c r="CH193" i="2"/>
  <c r="CD193" i="2"/>
  <c r="BZ193" i="2"/>
  <c r="BV193" i="2"/>
  <c r="BR193" i="2"/>
  <c r="BN193" i="2"/>
  <c r="BJ193" i="2"/>
  <c r="BF193" i="2"/>
  <c r="BB193" i="2"/>
  <c r="AX193" i="2"/>
  <c r="AT193" i="2"/>
  <c r="AP193" i="2"/>
  <c r="AL193" i="2"/>
  <c r="AH193" i="2"/>
  <c r="AD193" i="2"/>
  <c r="Z193" i="2"/>
  <c r="V193" i="2"/>
  <c r="R193" i="2"/>
  <c r="N193" i="2"/>
  <c r="J193" i="2"/>
  <c r="DE193" i="2"/>
  <c r="DA193" i="2"/>
  <c r="CW193" i="2"/>
  <c r="CS193" i="2"/>
  <c r="CO193" i="2"/>
  <c r="CK193" i="2"/>
  <c r="CG193" i="2"/>
  <c r="CC193" i="2"/>
  <c r="BY193" i="2"/>
  <c r="BU193" i="2"/>
  <c r="BQ193" i="2"/>
  <c r="BM193" i="2"/>
  <c r="BI193" i="2"/>
  <c r="BE193" i="2"/>
  <c r="BA193" i="2"/>
  <c r="AW193" i="2"/>
  <c r="AS193" i="2"/>
  <c r="AO193" i="2"/>
  <c r="AK193" i="2"/>
  <c r="AG193" i="2"/>
  <c r="AC193" i="2"/>
  <c r="Y193" i="2"/>
  <c r="U193" i="2"/>
  <c r="Q193" i="2"/>
  <c r="M193" i="2"/>
  <c r="I193" i="2"/>
  <c r="CV193" i="2"/>
  <c r="CF193" i="2"/>
  <c r="BP193" i="2"/>
  <c r="AZ193" i="2"/>
  <c r="AJ193" i="2"/>
  <c r="T193" i="2"/>
  <c r="CR193" i="2"/>
  <c r="CB193" i="2"/>
  <c r="BL193" i="2"/>
  <c r="AV193" i="2"/>
  <c r="AF193" i="2"/>
  <c r="P193" i="2"/>
  <c r="DD193" i="2"/>
  <c r="CN193" i="2"/>
  <c r="BX193" i="2"/>
  <c r="BH193" i="2"/>
  <c r="AR193" i="2"/>
  <c r="AB193" i="2"/>
  <c r="L193" i="2"/>
  <c r="BT193" i="2"/>
  <c r="H193" i="2"/>
  <c r="BD193" i="2"/>
  <c r="CZ193" i="2"/>
  <c r="AN193" i="2"/>
  <c r="CJ193" i="2"/>
  <c r="X193" i="2"/>
  <c r="DC196" i="2"/>
  <c r="CY196" i="2"/>
  <c r="CU196" i="2"/>
  <c r="CQ196" i="2"/>
  <c r="CM196" i="2"/>
  <c r="CI196" i="2"/>
  <c r="CE196" i="2"/>
  <c r="CA196" i="2"/>
  <c r="BW196" i="2"/>
  <c r="BS196" i="2"/>
  <c r="BO196" i="2"/>
  <c r="BK196" i="2"/>
  <c r="BG196" i="2"/>
  <c r="BC196" i="2"/>
  <c r="AY196" i="2"/>
  <c r="AU196" i="2"/>
  <c r="AQ196" i="2"/>
  <c r="DF196" i="2"/>
  <c r="DB196" i="2"/>
  <c r="CX196" i="2"/>
  <c r="CT196" i="2"/>
  <c r="CP196" i="2"/>
  <c r="CL196" i="2"/>
  <c r="CH196" i="2"/>
  <c r="CD196" i="2"/>
  <c r="BZ196" i="2"/>
  <c r="BV196" i="2"/>
  <c r="BR196" i="2"/>
  <c r="BN196" i="2"/>
  <c r="BJ196" i="2"/>
  <c r="BF196" i="2"/>
  <c r="BB196" i="2"/>
  <c r="AX196" i="2"/>
  <c r="AT196" i="2"/>
  <c r="AP196" i="2"/>
  <c r="AL196" i="2"/>
  <c r="AH196" i="2"/>
  <c r="AD196" i="2"/>
  <c r="Z196" i="2"/>
  <c r="V196" i="2"/>
  <c r="R196" i="2"/>
  <c r="N196" i="2"/>
  <c r="J196" i="2"/>
  <c r="DE196" i="2"/>
  <c r="DA196" i="2"/>
  <c r="CW196" i="2"/>
  <c r="CS196" i="2"/>
  <c r="CO196" i="2"/>
  <c r="CK196" i="2"/>
  <c r="CG196" i="2"/>
  <c r="CC196" i="2"/>
  <c r="BY196" i="2"/>
  <c r="BU196" i="2"/>
  <c r="BQ196" i="2"/>
  <c r="BM196" i="2"/>
  <c r="BI196" i="2"/>
  <c r="BE196" i="2"/>
  <c r="BA196" i="2"/>
  <c r="AW196" i="2"/>
  <c r="AS196" i="2"/>
  <c r="AO196" i="2"/>
  <c r="AK196" i="2"/>
  <c r="AG196" i="2"/>
  <c r="AC196" i="2"/>
  <c r="Y196" i="2"/>
  <c r="U196" i="2"/>
  <c r="Q196" i="2"/>
  <c r="M196" i="2"/>
  <c r="I196" i="2"/>
  <c r="CZ196" i="2"/>
  <c r="CJ196" i="2"/>
  <c r="BT196" i="2"/>
  <c r="BD196" i="2"/>
  <c r="AN196" i="2"/>
  <c r="AF196" i="2"/>
  <c r="X196" i="2"/>
  <c r="P196" i="2"/>
  <c r="H196" i="2"/>
  <c r="CV196" i="2"/>
  <c r="CF196" i="2"/>
  <c r="BP196" i="2"/>
  <c r="AZ196" i="2"/>
  <c r="AM196" i="2"/>
  <c r="AE196" i="2"/>
  <c r="W196" i="2"/>
  <c r="O196" i="2"/>
  <c r="CR196" i="2"/>
  <c r="CB196" i="2"/>
  <c r="BL196" i="2"/>
  <c r="AV196" i="2"/>
  <c r="AJ196" i="2"/>
  <c r="AB196" i="2"/>
  <c r="T196" i="2"/>
  <c r="L196" i="2"/>
  <c r="DD196" i="2"/>
  <c r="AR196" i="2"/>
  <c r="K196" i="2"/>
  <c r="CN196" i="2"/>
  <c r="AI196" i="2"/>
  <c r="BX196" i="2"/>
  <c r="AA196" i="2"/>
  <c r="S196" i="2"/>
  <c r="BH196" i="2"/>
  <c r="DD205" i="2"/>
  <c r="CZ205" i="2"/>
  <c r="CV205" i="2"/>
  <c r="CR205" i="2"/>
  <c r="CN205" i="2"/>
  <c r="CJ205" i="2"/>
  <c r="CF205" i="2"/>
  <c r="CB205" i="2"/>
  <c r="BX205" i="2"/>
  <c r="BT205" i="2"/>
  <c r="BP205" i="2"/>
  <c r="BL205" i="2"/>
  <c r="BH205" i="2"/>
  <c r="BD205" i="2"/>
  <c r="AZ205" i="2"/>
  <c r="AV205" i="2"/>
  <c r="CX127" i="2" s="1"/>
  <c r="AR205" i="2"/>
  <c r="CT127" i="2" s="1"/>
  <c r="AN205" i="2"/>
  <c r="CP127" i="2" s="1"/>
  <c r="AJ205" i="2"/>
  <c r="CL127" i="2" s="1"/>
  <c r="AF205" i="2"/>
  <c r="CH127" i="2" s="1"/>
  <c r="AB205" i="2"/>
  <c r="CD127" i="2" s="1"/>
  <c r="X205" i="2"/>
  <c r="BZ127" i="2" s="1"/>
  <c r="T205" i="2"/>
  <c r="BV127" i="2" s="1"/>
  <c r="P205" i="2"/>
  <c r="BR127" i="2" s="1"/>
  <c r="L205" i="2"/>
  <c r="BN127" i="2" s="1"/>
  <c r="H205" i="2"/>
  <c r="BJ127" i="2" s="1"/>
  <c r="DC205" i="2"/>
  <c r="CX205" i="2"/>
  <c r="CS205" i="2"/>
  <c r="CM205" i="2"/>
  <c r="CH205" i="2"/>
  <c r="CC205" i="2"/>
  <c r="BW205" i="2"/>
  <c r="BR205" i="2"/>
  <c r="BM205" i="2"/>
  <c r="BG205" i="2"/>
  <c r="BB205" i="2"/>
  <c r="DD127" i="2" s="1"/>
  <c r="AW205" i="2"/>
  <c r="AQ205" i="2"/>
  <c r="AL205" i="2"/>
  <c r="CN127" i="2" s="1"/>
  <c r="AG205" i="2"/>
  <c r="AA205" i="2"/>
  <c r="V205" i="2"/>
  <c r="BX127" i="2" s="1"/>
  <c r="Q205" i="2"/>
  <c r="BS127" i="2" s="1"/>
  <c r="K205" i="2"/>
  <c r="DB205" i="2"/>
  <c r="CW205" i="2"/>
  <c r="CQ205" i="2"/>
  <c r="CL205" i="2"/>
  <c r="CG205" i="2"/>
  <c r="CA205" i="2"/>
  <c r="BV205" i="2"/>
  <c r="BQ205" i="2"/>
  <c r="BK205" i="2"/>
  <c r="BF205" i="2"/>
  <c r="BA205" i="2"/>
  <c r="DC127" i="2" s="1"/>
  <c r="AU205" i="2"/>
  <c r="CW127" i="2" s="1"/>
  <c r="AP205" i="2"/>
  <c r="AK205" i="2"/>
  <c r="CM127" i="2" s="1"/>
  <c r="AE205" i="2"/>
  <c r="CG127" i="2" s="1"/>
  <c r="Z205" i="2"/>
  <c r="U205" i="2"/>
  <c r="BW127" i="2" s="1"/>
  <c r="O205" i="2"/>
  <c r="BQ127" i="2" s="1"/>
  <c r="J205" i="2"/>
  <c r="BL127" i="2" s="1"/>
  <c r="DF205" i="2"/>
  <c r="DA205" i="2"/>
  <c r="CU205" i="2"/>
  <c r="CP205" i="2"/>
  <c r="CK205" i="2"/>
  <c r="CE205" i="2"/>
  <c r="BZ205" i="2"/>
  <c r="BU205" i="2"/>
  <c r="BO205" i="2"/>
  <c r="BJ205" i="2"/>
  <c r="BE205" i="2"/>
  <c r="AY205" i="2"/>
  <c r="DA127" i="2" s="1"/>
  <c r="AT205" i="2"/>
  <c r="CV127" i="2" s="1"/>
  <c r="AO205" i="2"/>
  <c r="CQ127" i="2" s="1"/>
  <c r="AI205" i="2"/>
  <c r="CK127" i="2" s="1"/>
  <c r="AD205" i="2"/>
  <c r="CF127" i="2" s="1"/>
  <c r="Y205" i="2"/>
  <c r="CA127" i="2" s="1"/>
  <c r="S205" i="2"/>
  <c r="BU127" i="2" s="1"/>
  <c r="N205" i="2"/>
  <c r="BP127" i="2" s="1"/>
  <c r="I205" i="2"/>
  <c r="BK127" i="2" s="1"/>
  <c r="CT205" i="2"/>
  <c r="BY205" i="2"/>
  <c r="BC205" i="2"/>
  <c r="DE127" i="2" s="1"/>
  <c r="AH205" i="2"/>
  <c r="CJ127" i="2" s="1"/>
  <c r="M205" i="2"/>
  <c r="BO127" i="2" s="1"/>
  <c r="CO205" i="2"/>
  <c r="BS205" i="2"/>
  <c r="AX205" i="2"/>
  <c r="CZ127" i="2" s="1"/>
  <c r="AC205" i="2"/>
  <c r="CE127" i="2" s="1"/>
  <c r="DE205" i="2"/>
  <c r="CI205" i="2"/>
  <c r="BN205" i="2"/>
  <c r="AS205" i="2"/>
  <c r="CU127" i="2" s="1"/>
  <c r="W205" i="2"/>
  <c r="BY127" i="2" s="1"/>
  <c r="AM205" i="2"/>
  <c r="CO127" i="2" s="1"/>
  <c r="CY205" i="2"/>
  <c r="R205" i="2"/>
  <c r="BT127" i="2" s="1"/>
  <c r="CD205" i="2"/>
  <c r="BI205" i="2"/>
  <c r="L100" i="2"/>
  <c r="P100" i="2"/>
  <c r="T100" i="2"/>
  <c r="X100" i="2"/>
  <c r="AB100" i="2"/>
  <c r="AF100" i="2"/>
  <c r="AJ100" i="2"/>
  <c r="AN100" i="2"/>
  <c r="AR100" i="2"/>
  <c r="AV100" i="2"/>
  <c r="AZ100" i="2"/>
  <c r="BD100" i="2"/>
  <c r="L101" i="2"/>
  <c r="P101" i="2"/>
  <c r="T101" i="2"/>
  <c r="X101" i="2"/>
  <c r="AB101" i="2"/>
  <c r="AF101" i="2"/>
  <c r="AJ101" i="2"/>
  <c r="AN101" i="2"/>
  <c r="AR101" i="2"/>
  <c r="AV101" i="2"/>
  <c r="AZ101" i="2"/>
  <c r="BD101" i="2"/>
  <c r="L102" i="2"/>
  <c r="P102" i="2"/>
  <c r="T102" i="2"/>
  <c r="X102" i="2"/>
  <c r="AB102" i="2"/>
  <c r="AF102" i="2"/>
  <c r="AJ102" i="2"/>
  <c r="AN102" i="2"/>
  <c r="AR102" i="2"/>
  <c r="AV102" i="2"/>
  <c r="AZ102" i="2"/>
  <c r="BD102" i="2"/>
  <c r="L103" i="2"/>
  <c r="P103" i="2"/>
  <c r="T103" i="2"/>
  <c r="X103" i="2"/>
  <c r="AB103" i="2"/>
  <c r="AF103" i="2"/>
  <c r="AJ103" i="2"/>
  <c r="AN103" i="2"/>
  <c r="AR103" i="2"/>
  <c r="AV103" i="2"/>
  <c r="AZ103" i="2"/>
  <c r="BD103" i="2"/>
  <c r="L104" i="2"/>
  <c r="BL100" i="2" s="1"/>
  <c r="P104" i="2"/>
  <c r="BP100" i="2" s="1"/>
  <c r="T104" i="2"/>
  <c r="BT100" i="2" s="1"/>
  <c r="X104" i="2"/>
  <c r="BX100" i="2" s="1"/>
  <c r="AB104" i="2"/>
  <c r="CB100" i="2" s="1"/>
  <c r="AF104" i="2"/>
  <c r="CF100" i="2" s="1"/>
  <c r="AJ104" i="2"/>
  <c r="CJ100" i="2" s="1"/>
  <c r="AN104" i="2"/>
  <c r="CN100" i="2" s="1"/>
  <c r="AR104" i="2"/>
  <c r="CR100" i="2" s="1"/>
  <c r="AV104" i="2"/>
  <c r="CV100" i="2" s="1"/>
  <c r="AZ104" i="2"/>
  <c r="CZ100" i="2" s="1"/>
  <c r="BD104" i="2"/>
  <c r="DD100" i="2" s="1"/>
  <c r="L105" i="2"/>
  <c r="BL101" i="2" s="1"/>
  <c r="P105" i="2"/>
  <c r="BP101" i="2" s="1"/>
  <c r="T105" i="2"/>
  <c r="BT101" i="2" s="1"/>
  <c r="X105" i="2"/>
  <c r="BX101" i="2" s="1"/>
  <c r="AB105" i="2"/>
  <c r="CB101" i="2" s="1"/>
  <c r="AF105" i="2"/>
  <c r="CF101" i="2" s="1"/>
  <c r="AJ105" i="2"/>
  <c r="CJ101" i="2" s="1"/>
  <c r="AN105" i="2"/>
  <c r="CN101" i="2" s="1"/>
  <c r="AR105" i="2"/>
  <c r="CR101" i="2" s="1"/>
  <c r="AV105" i="2"/>
  <c r="CV101" i="2" s="1"/>
  <c r="AZ105" i="2"/>
  <c r="CZ101" i="2" s="1"/>
  <c r="BD105" i="2"/>
  <c r="DD101" i="2" s="1"/>
  <c r="L106" i="2"/>
  <c r="BL102" i="2" s="1"/>
  <c r="P106" i="2"/>
  <c r="BP102" i="2" s="1"/>
  <c r="T106" i="2"/>
  <c r="BT102" i="2" s="1"/>
  <c r="X106" i="2"/>
  <c r="BX102" i="2" s="1"/>
  <c r="AB106" i="2"/>
  <c r="CB102" i="2" s="1"/>
  <c r="AF106" i="2"/>
  <c r="CF102" i="2" s="1"/>
  <c r="AJ106" i="2"/>
  <c r="CJ102" i="2" s="1"/>
  <c r="AN106" i="2"/>
  <c r="CN102" i="2" s="1"/>
  <c r="AR106" i="2"/>
  <c r="CR102" i="2" s="1"/>
  <c r="AV106" i="2"/>
  <c r="CV102" i="2" s="1"/>
  <c r="AZ106" i="2"/>
  <c r="CZ102" i="2" s="1"/>
  <c r="BD106" i="2"/>
  <c r="DD102" i="2" s="1"/>
  <c r="M107" i="2"/>
  <c r="U107" i="2"/>
  <c r="AC107" i="2"/>
  <c r="AK107" i="2"/>
  <c r="AS107" i="2"/>
  <c r="BA107" i="2"/>
  <c r="S108" i="2"/>
  <c r="BS104" i="2" s="1"/>
  <c r="AA108" i="2"/>
  <c r="CA104" i="2" s="1"/>
  <c r="AI108" i="2"/>
  <c r="CI104" i="2" s="1"/>
  <c r="AQ108" i="2"/>
  <c r="CQ104" i="2" s="1"/>
  <c r="AY108" i="2"/>
  <c r="CY104" i="2" s="1"/>
  <c r="Q109" i="2"/>
  <c r="Y109" i="2"/>
  <c r="AG109" i="2"/>
  <c r="AO109" i="2"/>
  <c r="AW109" i="2"/>
  <c r="BE109" i="2"/>
  <c r="O110" i="2"/>
  <c r="BO106" i="2" s="1"/>
  <c r="W110" i="2"/>
  <c r="AE110" i="2"/>
  <c r="CE106" i="2" s="1"/>
  <c r="AM110" i="2"/>
  <c r="CM106" i="2" s="1"/>
  <c r="AU110" i="2"/>
  <c r="CU106" i="2" s="1"/>
  <c r="BC110" i="2"/>
  <c r="M111" i="2"/>
  <c r="U111" i="2"/>
  <c r="AC111" i="2"/>
  <c r="AK111" i="2"/>
  <c r="DD187" i="2"/>
  <c r="CZ187" i="2"/>
  <c r="CV187" i="2"/>
  <c r="CR187" i="2"/>
  <c r="CN187" i="2"/>
  <c r="CJ187" i="2"/>
  <c r="CF187" i="2"/>
  <c r="CB187" i="2"/>
  <c r="BX187" i="2"/>
  <c r="BT187" i="2"/>
  <c r="BP187" i="2"/>
  <c r="BL187" i="2"/>
  <c r="BH187" i="2"/>
  <c r="BD187" i="2"/>
  <c r="AZ187" i="2"/>
  <c r="AV187" i="2"/>
  <c r="AR187" i="2"/>
  <c r="AN187" i="2"/>
  <c r="DC187" i="2"/>
  <c r="CY187" i="2"/>
  <c r="CU187" i="2"/>
  <c r="CQ187" i="2"/>
  <c r="CM187" i="2"/>
  <c r="CI187" i="2"/>
  <c r="CE187" i="2"/>
  <c r="CA187" i="2"/>
  <c r="BW187" i="2"/>
  <c r="BS187" i="2"/>
  <c r="BO187" i="2"/>
  <c r="BK187" i="2"/>
  <c r="BG187" i="2"/>
  <c r="BC187" i="2"/>
  <c r="AY187" i="2"/>
  <c r="AU187" i="2"/>
  <c r="DF187" i="2"/>
  <c r="DB187" i="2"/>
  <c r="CX187" i="2"/>
  <c r="CT187" i="2"/>
  <c r="CP187" i="2"/>
  <c r="CL187" i="2"/>
  <c r="CH187" i="2"/>
  <c r="CD187" i="2"/>
  <c r="BZ187" i="2"/>
  <c r="BV187" i="2"/>
  <c r="BR187" i="2"/>
  <c r="BN187" i="2"/>
  <c r="BJ187" i="2"/>
  <c r="BF187" i="2"/>
  <c r="BB187" i="2"/>
  <c r="AX187" i="2"/>
  <c r="AT187" i="2"/>
  <c r="AP187" i="2"/>
  <c r="AL187" i="2"/>
  <c r="DA187" i="2"/>
  <c r="CK187" i="2"/>
  <c r="BU187" i="2"/>
  <c r="BE187" i="2"/>
  <c r="AQ187" i="2"/>
  <c r="AJ187" i="2"/>
  <c r="AF187" i="2"/>
  <c r="AB187" i="2"/>
  <c r="X187" i="2"/>
  <c r="T187" i="2"/>
  <c r="P187" i="2"/>
  <c r="L187" i="2"/>
  <c r="H187" i="2"/>
  <c r="CW187" i="2"/>
  <c r="CG187" i="2"/>
  <c r="BQ187" i="2"/>
  <c r="BA187" i="2"/>
  <c r="AO187" i="2"/>
  <c r="AI187" i="2"/>
  <c r="AE187" i="2"/>
  <c r="AA187" i="2"/>
  <c r="W187" i="2"/>
  <c r="S187" i="2"/>
  <c r="O187" i="2"/>
  <c r="K187" i="2"/>
  <c r="CS187" i="2"/>
  <c r="CC187" i="2"/>
  <c r="BM187" i="2"/>
  <c r="AW187" i="2"/>
  <c r="AM187" i="2"/>
  <c r="AH187" i="2"/>
  <c r="AD187" i="2"/>
  <c r="Z187" i="2"/>
  <c r="V187" i="2"/>
  <c r="R187" i="2"/>
  <c r="N187" i="2"/>
  <c r="J187" i="2"/>
  <c r="BI187" i="2"/>
  <c r="AC187" i="2"/>
  <c r="M187" i="2"/>
  <c r="DE187" i="2"/>
  <c r="AS187" i="2"/>
  <c r="Y187" i="2"/>
  <c r="I187" i="2"/>
  <c r="CO187" i="2"/>
  <c r="AK187" i="2"/>
  <c r="U187" i="2"/>
  <c r="BY187" i="2"/>
  <c r="AG187" i="2"/>
  <c r="Q187" i="2"/>
  <c r="L86" i="2"/>
  <c r="K86" i="2" s="1"/>
  <c r="DD194" i="2"/>
  <c r="CZ194" i="2"/>
  <c r="CV194" i="2"/>
  <c r="DC194" i="2"/>
  <c r="CY194" i="2"/>
  <c r="CU194" i="2"/>
  <c r="DF194" i="2"/>
  <c r="CX194" i="2"/>
  <c r="CR194" i="2"/>
  <c r="CN194" i="2"/>
  <c r="CJ194" i="2"/>
  <c r="CF194" i="2"/>
  <c r="CB194" i="2"/>
  <c r="BX194" i="2"/>
  <c r="BT194" i="2"/>
  <c r="BP194" i="2"/>
  <c r="BL194" i="2"/>
  <c r="BH194" i="2"/>
  <c r="BD194" i="2"/>
  <c r="AZ194" i="2"/>
  <c r="AV194" i="2"/>
  <c r="AR194" i="2"/>
  <c r="AN194" i="2"/>
  <c r="AJ194" i="2"/>
  <c r="AF194" i="2"/>
  <c r="AB194" i="2"/>
  <c r="X194" i="2"/>
  <c r="T194" i="2"/>
  <c r="P194" i="2"/>
  <c r="L194" i="2"/>
  <c r="H194" i="2"/>
  <c r="DE194" i="2"/>
  <c r="CW194" i="2"/>
  <c r="CQ194" i="2"/>
  <c r="CM194" i="2"/>
  <c r="CI194" i="2"/>
  <c r="CE194" i="2"/>
  <c r="CA194" i="2"/>
  <c r="BW194" i="2"/>
  <c r="BS194" i="2"/>
  <c r="BO194" i="2"/>
  <c r="BK194" i="2"/>
  <c r="BG194" i="2"/>
  <c r="BC194" i="2"/>
  <c r="AY194" i="2"/>
  <c r="AU194" i="2"/>
  <c r="AQ194" i="2"/>
  <c r="AM194" i="2"/>
  <c r="AI194" i="2"/>
  <c r="AE194" i="2"/>
  <c r="AA194" i="2"/>
  <c r="W194" i="2"/>
  <c r="S194" i="2"/>
  <c r="O194" i="2"/>
  <c r="K194" i="2"/>
  <c r="DB194" i="2"/>
  <c r="CT194" i="2"/>
  <c r="CP194" i="2"/>
  <c r="CL194" i="2"/>
  <c r="CH194" i="2"/>
  <c r="CD194" i="2"/>
  <c r="BZ194" i="2"/>
  <c r="BV194" i="2"/>
  <c r="BR194" i="2"/>
  <c r="BN194" i="2"/>
  <c r="BJ194" i="2"/>
  <c r="BF194" i="2"/>
  <c r="BB194" i="2"/>
  <c r="AX194" i="2"/>
  <c r="AT194" i="2"/>
  <c r="AP194" i="2"/>
  <c r="AL194" i="2"/>
  <c r="AH194" i="2"/>
  <c r="AD194" i="2"/>
  <c r="Z194" i="2"/>
  <c r="V194" i="2"/>
  <c r="R194" i="2"/>
  <c r="N194" i="2"/>
  <c r="J194" i="2"/>
  <c r="CO194" i="2"/>
  <c r="BY194" i="2"/>
  <c r="BI194" i="2"/>
  <c r="AS194" i="2"/>
  <c r="AC194" i="2"/>
  <c r="M194" i="2"/>
  <c r="CK194" i="2"/>
  <c r="BU194" i="2"/>
  <c r="BE194" i="2"/>
  <c r="AO194" i="2"/>
  <c r="Y194" i="2"/>
  <c r="I194" i="2"/>
  <c r="DA194" i="2"/>
  <c r="CG194" i="2"/>
  <c r="BQ194" i="2"/>
  <c r="BA194" i="2"/>
  <c r="AK194" i="2"/>
  <c r="U194" i="2"/>
  <c r="CS194" i="2"/>
  <c r="AG194" i="2"/>
  <c r="CC194" i="2"/>
  <c r="Q194" i="2"/>
  <c r="BM194" i="2"/>
  <c r="AW194" i="2"/>
  <c r="DD197" i="2"/>
  <c r="CZ197" i="2"/>
  <c r="CV197" i="2"/>
  <c r="CR197" i="2"/>
  <c r="CN197" i="2"/>
  <c r="CJ197" i="2"/>
  <c r="CF197" i="2"/>
  <c r="CB197" i="2"/>
  <c r="BX197" i="2"/>
  <c r="BT197" i="2"/>
  <c r="BP197" i="2"/>
  <c r="BL197" i="2"/>
  <c r="BH197" i="2"/>
  <c r="BD197" i="2"/>
  <c r="AZ197" i="2"/>
  <c r="AV197" i="2"/>
  <c r="AR197" i="2"/>
  <c r="AN197" i="2"/>
  <c r="AJ197" i="2"/>
  <c r="AF197" i="2"/>
  <c r="AB197" i="2"/>
  <c r="X197" i="2"/>
  <c r="T197" i="2"/>
  <c r="P197" i="2"/>
  <c r="L197" i="2"/>
  <c r="H197" i="2"/>
  <c r="DC197" i="2"/>
  <c r="CY197" i="2"/>
  <c r="CU197" i="2"/>
  <c r="CQ197" i="2"/>
  <c r="CM197" i="2"/>
  <c r="CI197" i="2"/>
  <c r="CE197" i="2"/>
  <c r="CA197" i="2"/>
  <c r="BW197" i="2"/>
  <c r="BS197" i="2"/>
  <c r="BO197" i="2"/>
  <c r="BK197" i="2"/>
  <c r="BG197" i="2"/>
  <c r="BC197" i="2"/>
  <c r="AY197" i="2"/>
  <c r="AU197" i="2"/>
  <c r="AQ197" i="2"/>
  <c r="AM197" i="2"/>
  <c r="AI197" i="2"/>
  <c r="AE197" i="2"/>
  <c r="AA197" i="2"/>
  <c r="W197" i="2"/>
  <c r="S197" i="2"/>
  <c r="O197" i="2"/>
  <c r="K197" i="2"/>
  <c r="DF197" i="2"/>
  <c r="DB197" i="2"/>
  <c r="CX197" i="2"/>
  <c r="CT197" i="2"/>
  <c r="CP197" i="2"/>
  <c r="CL197" i="2"/>
  <c r="CH197" i="2"/>
  <c r="CD197" i="2"/>
  <c r="BZ197" i="2"/>
  <c r="BV197" i="2"/>
  <c r="BR197" i="2"/>
  <c r="BN197" i="2"/>
  <c r="BJ197" i="2"/>
  <c r="BF197" i="2"/>
  <c r="BB197" i="2"/>
  <c r="AX197" i="2"/>
  <c r="AT197" i="2"/>
  <c r="AP197" i="2"/>
  <c r="AL197" i="2"/>
  <c r="AH197" i="2"/>
  <c r="AD197" i="2"/>
  <c r="Z197" i="2"/>
  <c r="V197" i="2"/>
  <c r="R197" i="2"/>
  <c r="N197" i="2"/>
  <c r="J197" i="2"/>
  <c r="CS197" i="2"/>
  <c r="CC197" i="2"/>
  <c r="BM197" i="2"/>
  <c r="AW197" i="2"/>
  <c r="AG197" i="2"/>
  <c r="Q197" i="2"/>
  <c r="DE197" i="2"/>
  <c r="CO197" i="2"/>
  <c r="BY197" i="2"/>
  <c r="BI197" i="2"/>
  <c r="AS197" i="2"/>
  <c r="AC197" i="2"/>
  <c r="M197" i="2"/>
  <c r="DA197" i="2"/>
  <c r="CK197" i="2"/>
  <c r="BU197" i="2"/>
  <c r="BE197" i="2"/>
  <c r="AO197" i="2"/>
  <c r="Y197" i="2"/>
  <c r="I197" i="2"/>
  <c r="BQ197" i="2"/>
  <c r="BA197" i="2"/>
  <c r="CW197" i="2"/>
  <c r="AK197" i="2"/>
  <c r="CG197" i="2"/>
  <c r="U197" i="2"/>
  <c r="L88" i="2"/>
  <c r="DE206" i="2"/>
  <c r="DA206" i="2"/>
  <c r="CW206" i="2"/>
  <c r="CS206" i="2"/>
  <c r="CO206" i="2"/>
  <c r="CK206" i="2"/>
  <c r="CG206" i="2"/>
  <c r="CC206" i="2"/>
  <c r="BY206" i="2"/>
  <c r="BU206" i="2"/>
  <c r="BQ206" i="2"/>
  <c r="BM206" i="2"/>
  <c r="BI206" i="2"/>
  <c r="BE206" i="2"/>
  <c r="BA206" i="2"/>
  <c r="DC128" i="2" s="1"/>
  <c r="AW206" i="2"/>
  <c r="CY128" i="2" s="1"/>
  <c r="AS206" i="2"/>
  <c r="CU128" i="2" s="1"/>
  <c r="AO206" i="2"/>
  <c r="CQ128" i="2" s="1"/>
  <c r="AK206" i="2"/>
  <c r="CM128" i="2" s="1"/>
  <c r="AG206" i="2"/>
  <c r="CI128" i="2" s="1"/>
  <c r="AC206" i="2"/>
  <c r="CE128" i="2" s="1"/>
  <c r="Y206" i="2"/>
  <c r="CA128" i="2" s="1"/>
  <c r="U206" i="2"/>
  <c r="BW128" i="2" s="1"/>
  <c r="Q206" i="2"/>
  <c r="BS128" i="2" s="1"/>
  <c r="M206" i="2"/>
  <c r="BO128" i="2" s="1"/>
  <c r="I206" i="2"/>
  <c r="BK128" i="2" s="1"/>
  <c r="DF206" i="2"/>
  <c r="DB206" i="2"/>
  <c r="CX206" i="2"/>
  <c r="CT206" i="2"/>
  <c r="CP206" i="2"/>
  <c r="CL206" i="2"/>
  <c r="CH206" i="2"/>
  <c r="CD206" i="2"/>
  <c r="BZ206" i="2"/>
  <c r="BV206" i="2"/>
  <c r="BR206" i="2"/>
  <c r="BN206" i="2"/>
  <c r="BJ206" i="2"/>
  <c r="BF206" i="2"/>
  <c r="BB206" i="2"/>
  <c r="DD128" i="2" s="1"/>
  <c r="AX206" i="2"/>
  <c r="CZ128" i="2" s="1"/>
  <c r="AT206" i="2"/>
  <c r="CV128" i="2" s="1"/>
  <c r="AP206" i="2"/>
  <c r="AL206" i="2"/>
  <c r="CN128" i="2" s="1"/>
  <c r="DD206" i="2"/>
  <c r="CV206" i="2"/>
  <c r="CN206" i="2"/>
  <c r="CF206" i="2"/>
  <c r="BX206" i="2"/>
  <c r="BP206" i="2"/>
  <c r="BH206" i="2"/>
  <c r="AZ206" i="2"/>
  <c r="DB128" i="2" s="1"/>
  <c r="AR206" i="2"/>
  <c r="CT128" i="2" s="1"/>
  <c r="AJ206" i="2"/>
  <c r="CL128" i="2" s="1"/>
  <c r="AE206" i="2"/>
  <c r="CG128" i="2" s="1"/>
  <c r="Z206" i="2"/>
  <c r="T206" i="2"/>
  <c r="BV128" i="2" s="1"/>
  <c r="O206" i="2"/>
  <c r="BQ128" i="2" s="1"/>
  <c r="J206" i="2"/>
  <c r="DC206" i="2"/>
  <c r="CU206" i="2"/>
  <c r="CM206" i="2"/>
  <c r="CE206" i="2"/>
  <c r="BW206" i="2"/>
  <c r="BO206" i="2"/>
  <c r="BG206" i="2"/>
  <c r="AY206" i="2"/>
  <c r="DA128" i="2" s="1"/>
  <c r="AQ206" i="2"/>
  <c r="AI206" i="2"/>
  <c r="CK128" i="2" s="1"/>
  <c r="AD206" i="2"/>
  <c r="CF128" i="2" s="1"/>
  <c r="X206" i="2"/>
  <c r="BZ128" i="2" s="1"/>
  <c r="S206" i="2"/>
  <c r="BU128" i="2" s="1"/>
  <c r="N206" i="2"/>
  <c r="BP128" i="2" s="1"/>
  <c r="H206" i="2"/>
  <c r="BJ128" i="2" s="1"/>
  <c r="CZ206" i="2"/>
  <c r="CR206" i="2"/>
  <c r="CJ206" i="2"/>
  <c r="CB206" i="2"/>
  <c r="BT206" i="2"/>
  <c r="BL206" i="2"/>
  <c r="BD206" i="2"/>
  <c r="DF128" i="2" s="1"/>
  <c r="AV206" i="2"/>
  <c r="CX128" i="2" s="1"/>
  <c r="AN206" i="2"/>
  <c r="CP128" i="2" s="1"/>
  <c r="AH206" i="2"/>
  <c r="CJ128" i="2" s="1"/>
  <c r="AB206" i="2"/>
  <c r="CD128" i="2" s="1"/>
  <c r="W206" i="2"/>
  <c r="BY128" i="2" s="1"/>
  <c r="R206" i="2"/>
  <c r="BT128" i="2" s="1"/>
  <c r="L206" i="2"/>
  <c r="CY206" i="2"/>
  <c r="BS206" i="2"/>
  <c r="AM206" i="2"/>
  <c r="CO128" i="2" s="1"/>
  <c r="P206" i="2"/>
  <c r="CQ206" i="2"/>
  <c r="BK206" i="2"/>
  <c r="AF206" i="2"/>
  <c r="CH128" i="2" s="1"/>
  <c r="K206" i="2"/>
  <c r="CI206" i="2"/>
  <c r="BC206" i="2"/>
  <c r="DE128" i="2" s="1"/>
  <c r="AA206" i="2"/>
  <c r="V206" i="2"/>
  <c r="BX128" i="2" s="1"/>
  <c r="CA206" i="2"/>
  <c r="AU206" i="2"/>
  <c r="CW128" i="2" s="1"/>
  <c r="L90" i="2"/>
  <c r="M100" i="2"/>
  <c r="Q100" i="2"/>
  <c r="U100" i="2"/>
  <c r="Y100" i="2"/>
  <c r="AC100" i="2"/>
  <c r="AG100" i="2"/>
  <c r="AK100" i="2"/>
  <c r="AO100" i="2"/>
  <c r="AS100" i="2"/>
  <c r="AW100" i="2"/>
  <c r="BA100" i="2"/>
  <c r="BE100" i="2"/>
  <c r="M101" i="2"/>
  <c r="Q101" i="2"/>
  <c r="U101" i="2"/>
  <c r="Y101" i="2"/>
  <c r="AC101" i="2"/>
  <c r="AG101" i="2"/>
  <c r="AK101" i="2"/>
  <c r="AO101" i="2"/>
  <c r="AS101" i="2"/>
  <c r="AW101" i="2"/>
  <c r="BA101" i="2"/>
  <c r="BE101" i="2"/>
  <c r="M102" i="2"/>
  <c r="Q102" i="2"/>
  <c r="U102" i="2"/>
  <c r="Y102" i="2"/>
  <c r="AC102" i="2"/>
  <c r="AG102" i="2"/>
  <c r="AK102" i="2"/>
  <c r="AO102" i="2"/>
  <c r="AS102" i="2"/>
  <c r="AW102" i="2"/>
  <c r="BA102" i="2"/>
  <c r="BE102" i="2"/>
  <c r="M103" i="2"/>
  <c r="Q103" i="2"/>
  <c r="U103" i="2"/>
  <c r="Y103" i="2"/>
  <c r="AC103" i="2"/>
  <c r="AG103" i="2"/>
  <c r="AK103" i="2"/>
  <c r="AO103" i="2"/>
  <c r="AS103" i="2"/>
  <c r="AW103" i="2"/>
  <c r="BA103" i="2"/>
  <c r="BE103" i="2"/>
  <c r="M104" i="2"/>
  <c r="BM100" i="2" s="1"/>
  <c r="Q104" i="2"/>
  <c r="BQ100" i="2" s="1"/>
  <c r="U104" i="2"/>
  <c r="BU100" i="2" s="1"/>
  <c r="Y104" i="2"/>
  <c r="BY100" i="2" s="1"/>
  <c r="AC104" i="2"/>
  <c r="CC100" i="2" s="1"/>
  <c r="AG104" i="2"/>
  <c r="CG100" i="2" s="1"/>
  <c r="AK104" i="2"/>
  <c r="CK100" i="2" s="1"/>
  <c r="AO104" i="2"/>
  <c r="CO100" i="2" s="1"/>
  <c r="AS104" i="2"/>
  <c r="CS100" i="2" s="1"/>
  <c r="AW104" i="2"/>
  <c r="CW100" i="2" s="1"/>
  <c r="BA104" i="2"/>
  <c r="DA100" i="2" s="1"/>
  <c r="BE104" i="2"/>
  <c r="DE100" i="2" s="1"/>
  <c r="M105" i="2"/>
  <c r="BM101" i="2" s="1"/>
  <c r="Q105" i="2"/>
  <c r="BQ101" i="2" s="1"/>
  <c r="U105" i="2"/>
  <c r="BU101" i="2" s="1"/>
  <c r="Y105" i="2"/>
  <c r="BY101" i="2" s="1"/>
  <c r="AC105" i="2"/>
  <c r="CC101" i="2" s="1"/>
  <c r="AG105" i="2"/>
  <c r="CG101" i="2" s="1"/>
  <c r="AK105" i="2"/>
  <c r="CK101" i="2" s="1"/>
  <c r="AO105" i="2"/>
  <c r="CO101" i="2" s="1"/>
  <c r="AS105" i="2"/>
  <c r="CS101" i="2" s="1"/>
  <c r="AW105" i="2"/>
  <c r="CW101" i="2" s="1"/>
  <c r="BA105" i="2"/>
  <c r="DA101" i="2" s="1"/>
  <c r="BE105" i="2"/>
  <c r="DE101" i="2" s="1"/>
  <c r="M106" i="2"/>
  <c r="BM102" i="2" s="1"/>
  <c r="Q106" i="2"/>
  <c r="BQ102" i="2" s="1"/>
  <c r="U106" i="2"/>
  <c r="BU102" i="2" s="1"/>
  <c r="Y106" i="2"/>
  <c r="BY102" i="2" s="1"/>
  <c r="AC106" i="2"/>
  <c r="CC102" i="2" s="1"/>
  <c r="AG106" i="2"/>
  <c r="CG102" i="2" s="1"/>
  <c r="AK106" i="2"/>
  <c r="CK102" i="2" s="1"/>
  <c r="AO106" i="2"/>
  <c r="CO102" i="2" s="1"/>
  <c r="AS106" i="2"/>
  <c r="CS102" i="2" s="1"/>
  <c r="AW106" i="2"/>
  <c r="CW102" i="2" s="1"/>
  <c r="BA106" i="2"/>
  <c r="DA102" i="2" s="1"/>
  <c r="BE106" i="2"/>
  <c r="DE102" i="2" s="1"/>
  <c r="O107" i="2"/>
  <c r="BO103" i="2" s="1"/>
  <c r="W107" i="2"/>
  <c r="BW103" i="2" s="1"/>
  <c r="AE107" i="2"/>
  <c r="CE103" i="2" s="1"/>
  <c r="AM107" i="2"/>
  <c r="CM103" i="2" s="1"/>
  <c r="AU107" i="2"/>
  <c r="CU103" i="2" s="1"/>
  <c r="BC107" i="2"/>
  <c r="DC103" i="2" s="1"/>
  <c r="M108" i="2"/>
  <c r="BM104" i="2" s="1"/>
  <c r="U108" i="2"/>
  <c r="AC108" i="2"/>
  <c r="CC104" i="2" s="1"/>
  <c r="AK108" i="2"/>
  <c r="AS108" i="2"/>
  <c r="CS104" i="2" s="1"/>
  <c r="BA108" i="2"/>
  <c r="S109" i="2"/>
  <c r="AA109" i="2"/>
  <c r="CA105" i="2" s="1"/>
  <c r="AI109" i="2"/>
  <c r="CI105" i="2" s="1"/>
  <c r="AQ109" i="2"/>
  <c r="CQ105" i="2" s="1"/>
  <c r="AY109" i="2"/>
  <c r="Q110" i="2"/>
  <c r="BQ106" i="2" s="1"/>
  <c r="Y110" i="2"/>
  <c r="AG110" i="2"/>
  <c r="CG106" i="2" s="1"/>
  <c r="AO110" i="2"/>
  <c r="AW110" i="2"/>
  <c r="CW106" i="2" s="1"/>
  <c r="BE110" i="2"/>
  <c r="O111" i="2"/>
  <c r="W111" i="2"/>
  <c r="AE111" i="2"/>
  <c r="AM111" i="2"/>
  <c r="BE133" i="2"/>
  <c r="BA133" i="2"/>
  <c r="AW133" i="2"/>
  <c r="AS133" i="2"/>
  <c r="AO133" i="2"/>
  <c r="AK133" i="2"/>
  <c r="AG133" i="2"/>
  <c r="AC133" i="2"/>
  <c r="Y133" i="2"/>
  <c r="U133" i="2"/>
  <c r="Q133" i="2"/>
  <c r="M133" i="2"/>
  <c r="I133" i="2"/>
  <c r="BD133" i="2"/>
  <c r="AZ133" i="2"/>
  <c r="AV133" i="2"/>
  <c r="AR133" i="2"/>
  <c r="AN133" i="2"/>
  <c r="AJ133" i="2"/>
  <c r="AF133" i="2"/>
  <c r="AB133" i="2"/>
  <c r="X133" i="2"/>
  <c r="T133" i="2"/>
  <c r="P133" i="2"/>
  <c r="L133" i="2"/>
  <c r="H133" i="2"/>
  <c r="BC133" i="2"/>
  <c r="AY133" i="2"/>
  <c r="AU133" i="2"/>
  <c r="AQ133" i="2"/>
  <c r="AM133" i="2"/>
  <c r="AI133" i="2"/>
  <c r="AE133" i="2"/>
  <c r="AA133" i="2"/>
  <c r="W133" i="2"/>
  <c r="S133" i="2"/>
  <c r="O133" i="2"/>
  <c r="K133" i="2"/>
  <c r="BB133" i="2"/>
  <c r="AL133" i="2"/>
  <c r="V133" i="2"/>
  <c r="AX133" i="2"/>
  <c r="AH133" i="2"/>
  <c r="R133" i="2"/>
  <c r="AT133" i="2"/>
  <c r="AD133" i="2"/>
  <c r="N133" i="2"/>
  <c r="BF133" i="2"/>
  <c r="AP133" i="2"/>
  <c r="Z133" i="2"/>
  <c r="J133" i="2"/>
  <c r="BE137" i="2"/>
  <c r="BA137" i="2"/>
  <c r="AW137" i="2"/>
  <c r="AS137" i="2"/>
  <c r="AO137" i="2"/>
  <c r="AK137" i="2"/>
  <c r="AG137" i="2"/>
  <c r="AC137" i="2"/>
  <c r="Y137" i="2"/>
  <c r="U137" i="2"/>
  <c r="Q137" i="2"/>
  <c r="M137" i="2"/>
  <c r="I137" i="2"/>
  <c r="BD137" i="2"/>
  <c r="AZ137" i="2"/>
  <c r="AV137" i="2"/>
  <c r="AR137" i="2"/>
  <c r="AN137" i="2"/>
  <c r="AJ137" i="2"/>
  <c r="AF137" i="2"/>
  <c r="AB137" i="2"/>
  <c r="X137" i="2"/>
  <c r="T137" i="2"/>
  <c r="P137" i="2"/>
  <c r="L137" i="2"/>
  <c r="H137" i="2"/>
  <c r="BC137" i="2"/>
  <c r="AY137" i="2"/>
  <c r="AU137" i="2"/>
  <c r="AQ137" i="2"/>
  <c r="AM137" i="2"/>
  <c r="AI137" i="2"/>
  <c r="AE137" i="2"/>
  <c r="AA137" i="2"/>
  <c r="W137" i="2"/>
  <c r="S137" i="2"/>
  <c r="O137" i="2"/>
  <c r="K137" i="2"/>
  <c r="BK133" i="2" s="1"/>
  <c r="AT137" i="2"/>
  <c r="AD137" i="2"/>
  <c r="N137" i="2"/>
  <c r="BF137" i="2"/>
  <c r="AP137" i="2"/>
  <c r="Z137" i="2"/>
  <c r="J137" i="2"/>
  <c r="BB137" i="2"/>
  <c r="DB133" i="2" s="1"/>
  <c r="AL137" i="2"/>
  <c r="V137" i="2"/>
  <c r="BV133" i="2" s="1"/>
  <c r="AX137" i="2"/>
  <c r="CX133" i="2" s="1"/>
  <c r="AH137" i="2"/>
  <c r="CH133" i="2" s="1"/>
  <c r="R137" i="2"/>
  <c r="BE147" i="2"/>
  <c r="DE143" i="2" s="1"/>
  <c r="BA147" i="2"/>
  <c r="DA143" i="2" s="1"/>
  <c r="AW147" i="2"/>
  <c r="CW143" i="2" s="1"/>
  <c r="AS147" i="2"/>
  <c r="AO147" i="2"/>
  <c r="CO143" i="2" s="1"/>
  <c r="AK147" i="2"/>
  <c r="CK143" i="2" s="1"/>
  <c r="AG147" i="2"/>
  <c r="CG143" i="2" s="1"/>
  <c r="AC147" i="2"/>
  <c r="Y147" i="2"/>
  <c r="BY143" i="2" s="1"/>
  <c r="U147" i="2"/>
  <c r="BU143" i="2" s="1"/>
  <c r="Q147" i="2"/>
  <c r="BQ143" i="2" s="1"/>
  <c r="M147" i="2"/>
  <c r="I147" i="2"/>
  <c r="BI143" i="2" s="1"/>
  <c r="BD147" i="2"/>
  <c r="DD143" i="2" s="1"/>
  <c r="AZ147" i="2"/>
  <c r="CZ143" i="2" s="1"/>
  <c r="AV147" i="2"/>
  <c r="AR147" i="2"/>
  <c r="CR143" i="2" s="1"/>
  <c r="AN147" i="2"/>
  <c r="CN143" i="2" s="1"/>
  <c r="AJ147" i="2"/>
  <c r="CJ143" i="2" s="1"/>
  <c r="AF147" i="2"/>
  <c r="AB147" i="2"/>
  <c r="CB143" i="2" s="1"/>
  <c r="X147" i="2"/>
  <c r="BX143" i="2" s="1"/>
  <c r="T147" i="2"/>
  <c r="BT143" i="2" s="1"/>
  <c r="P147" i="2"/>
  <c r="L147" i="2"/>
  <c r="BL143" i="2" s="1"/>
  <c r="H147" i="2"/>
  <c r="BH143" i="2" s="1"/>
  <c r="BC147" i="2"/>
  <c r="DC143" i="2" s="1"/>
  <c r="AY147" i="2"/>
  <c r="AU147" i="2"/>
  <c r="CU143" i="2" s="1"/>
  <c r="AQ147" i="2"/>
  <c r="CQ143" i="2" s="1"/>
  <c r="AM147" i="2"/>
  <c r="CM143" i="2" s="1"/>
  <c r="AI147" i="2"/>
  <c r="AE147" i="2"/>
  <c r="CE143" i="2" s="1"/>
  <c r="AA147" i="2"/>
  <c r="CA143" i="2" s="1"/>
  <c r="W147" i="2"/>
  <c r="BW143" i="2" s="1"/>
  <c r="S147" i="2"/>
  <c r="O147" i="2"/>
  <c r="BO143" i="2" s="1"/>
  <c r="K147" i="2"/>
  <c r="BK143" i="2" s="1"/>
  <c r="BF147" i="2"/>
  <c r="DF143" i="2" s="1"/>
  <c r="AP147" i="2"/>
  <c r="CP143" i="2" s="1"/>
  <c r="Z147" i="2"/>
  <c r="BZ143" i="2" s="1"/>
  <c r="J147" i="2"/>
  <c r="BJ143" i="2" s="1"/>
  <c r="BB147" i="2"/>
  <c r="DB143" i="2" s="1"/>
  <c r="AL147" i="2"/>
  <c r="CL143" i="2" s="1"/>
  <c r="V147" i="2"/>
  <c r="BV143" i="2" s="1"/>
  <c r="AX147" i="2"/>
  <c r="CX143" i="2" s="1"/>
  <c r="AH147" i="2"/>
  <c r="R147" i="2"/>
  <c r="BR143" i="2" s="1"/>
  <c r="AT147" i="2"/>
  <c r="CT143" i="2" s="1"/>
  <c r="AD147" i="2"/>
  <c r="CD143" i="2" s="1"/>
  <c r="N147" i="2"/>
  <c r="BC150" i="2"/>
  <c r="AY150" i="2"/>
  <c r="CY145" i="2" s="1"/>
  <c r="AU150" i="2"/>
  <c r="CU145" i="2" s="1"/>
  <c r="AQ150" i="2"/>
  <c r="CQ145" i="2" s="1"/>
  <c r="AM150" i="2"/>
  <c r="AI150" i="2"/>
  <c r="CI145" i="2" s="1"/>
  <c r="AE150" i="2"/>
  <c r="CE145" i="2" s="1"/>
  <c r="AA150" i="2"/>
  <c r="CA145" i="2" s="1"/>
  <c r="W150" i="2"/>
  <c r="S150" i="2"/>
  <c r="BS145" i="2" s="1"/>
  <c r="O150" i="2"/>
  <c r="BO145" i="2" s="1"/>
  <c r="K150" i="2"/>
  <c r="BK145" i="2" s="1"/>
  <c r="BF150" i="2"/>
  <c r="DF145" i="2" s="1"/>
  <c r="BB150" i="2"/>
  <c r="AX150" i="2"/>
  <c r="CX145" i="2" s="1"/>
  <c r="AT150" i="2"/>
  <c r="CT145" i="2" s="1"/>
  <c r="AP150" i="2"/>
  <c r="CP145" i="2" s="1"/>
  <c r="AL150" i="2"/>
  <c r="CL145" i="2" s="1"/>
  <c r="AH150" i="2"/>
  <c r="CH145" i="2" s="1"/>
  <c r="AD150" i="2"/>
  <c r="CD145" i="2" s="1"/>
  <c r="Z150" i="2"/>
  <c r="V150" i="2"/>
  <c r="BV145" i="2" s="1"/>
  <c r="R150" i="2"/>
  <c r="BR145" i="2" s="1"/>
  <c r="N150" i="2"/>
  <c r="J150" i="2"/>
  <c r="BJ145" i="2" s="1"/>
  <c r="BE150" i="2"/>
  <c r="DE145" i="2" s="1"/>
  <c r="BA150" i="2"/>
  <c r="DA145" i="2" s="1"/>
  <c r="AW150" i="2"/>
  <c r="AS150" i="2"/>
  <c r="CS145" i="2" s="1"/>
  <c r="AO150" i="2"/>
  <c r="CO145" i="2" s="1"/>
  <c r="AK150" i="2"/>
  <c r="CK145" i="2" s="1"/>
  <c r="AG150" i="2"/>
  <c r="AC150" i="2"/>
  <c r="CC145" i="2" s="1"/>
  <c r="Y150" i="2"/>
  <c r="BY145" i="2" s="1"/>
  <c r="U150" i="2"/>
  <c r="BU145" i="2" s="1"/>
  <c r="Q150" i="2"/>
  <c r="M150" i="2"/>
  <c r="BM145" i="2" s="1"/>
  <c r="I150" i="2"/>
  <c r="BI145" i="2" s="1"/>
  <c r="BD150" i="2"/>
  <c r="DD145" i="2" s="1"/>
  <c r="AN150" i="2"/>
  <c r="CN145" i="2" s="1"/>
  <c r="X150" i="2"/>
  <c r="BX145" i="2" s="1"/>
  <c r="H150" i="2"/>
  <c r="BH145" i="2" s="1"/>
  <c r="AZ150" i="2"/>
  <c r="CZ145" i="2" s="1"/>
  <c r="AJ150" i="2"/>
  <c r="T150" i="2"/>
  <c r="AV150" i="2"/>
  <c r="CV145" i="2" s="1"/>
  <c r="AF150" i="2"/>
  <c r="CF145" i="2" s="1"/>
  <c r="P150" i="2"/>
  <c r="BP145" i="2" s="1"/>
  <c r="L150" i="2"/>
  <c r="BL145" i="2" s="1"/>
  <c r="AR150" i="2"/>
  <c r="CR145" i="2" s="1"/>
  <c r="AB150" i="2"/>
  <c r="CB145" i="2" s="1"/>
  <c r="BE157" i="2"/>
  <c r="DE152" i="2" s="1"/>
  <c r="BA157" i="2"/>
  <c r="DA152" i="2" s="1"/>
  <c r="AW157" i="2"/>
  <c r="AS157" i="2"/>
  <c r="CS152" i="2" s="1"/>
  <c r="AO157" i="2"/>
  <c r="CO152" i="2" s="1"/>
  <c r="AK157" i="2"/>
  <c r="CK152" i="2" s="1"/>
  <c r="AG157" i="2"/>
  <c r="AC157" i="2"/>
  <c r="CC152" i="2" s="1"/>
  <c r="Y157" i="2"/>
  <c r="BY152" i="2" s="1"/>
  <c r="U157" i="2"/>
  <c r="BU152" i="2" s="1"/>
  <c r="Q157" i="2"/>
  <c r="M157" i="2"/>
  <c r="BM152" i="2" s="1"/>
  <c r="I157" i="2"/>
  <c r="BI152" i="2" s="1"/>
  <c r="BD157" i="2"/>
  <c r="DD152" i="2" s="1"/>
  <c r="AZ157" i="2"/>
  <c r="CZ152" i="2" s="1"/>
  <c r="AV157" i="2"/>
  <c r="CV152" i="2" s="1"/>
  <c r="AR157" i="2"/>
  <c r="CR152" i="2" s="1"/>
  <c r="AN157" i="2"/>
  <c r="CN152" i="2" s="1"/>
  <c r="AJ157" i="2"/>
  <c r="CJ152" i="2" s="1"/>
  <c r="AF157" i="2"/>
  <c r="CF152" i="2" s="1"/>
  <c r="AB157" i="2"/>
  <c r="X157" i="2"/>
  <c r="T157" i="2"/>
  <c r="P157" i="2"/>
  <c r="BP152" i="2" s="1"/>
  <c r="L157" i="2"/>
  <c r="BL152" i="2" s="1"/>
  <c r="H157" i="2"/>
  <c r="BH152" i="2" s="1"/>
  <c r="BC157" i="2"/>
  <c r="DC152" i="2" s="1"/>
  <c r="AY157" i="2"/>
  <c r="CY152" i="2" s="1"/>
  <c r="AU157" i="2"/>
  <c r="CU152" i="2" s="1"/>
  <c r="AQ157" i="2"/>
  <c r="AM157" i="2"/>
  <c r="CM152" i="2" s="1"/>
  <c r="AI157" i="2"/>
  <c r="CI152" i="2" s="1"/>
  <c r="AE157" i="2"/>
  <c r="CE152" i="2" s="1"/>
  <c r="AA157" i="2"/>
  <c r="W157" i="2"/>
  <c r="BW152" i="2" s="1"/>
  <c r="S157" i="2"/>
  <c r="BS152" i="2" s="1"/>
  <c r="O157" i="2"/>
  <c r="BO152" i="2" s="1"/>
  <c r="K157" i="2"/>
  <c r="AX157" i="2"/>
  <c r="CX152" i="2" s="1"/>
  <c r="AH157" i="2"/>
  <c r="CH152" i="2" s="1"/>
  <c r="R157" i="2"/>
  <c r="BR152" i="2" s="1"/>
  <c r="AT157" i="2"/>
  <c r="AD157" i="2"/>
  <c r="N157" i="2"/>
  <c r="BN152" i="2" s="1"/>
  <c r="BF157" i="2"/>
  <c r="DF152" i="2" s="1"/>
  <c r="AP157" i="2"/>
  <c r="CP152" i="2" s="1"/>
  <c r="Z157" i="2"/>
  <c r="BZ152" i="2" s="1"/>
  <c r="J157" i="2"/>
  <c r="BJ152" i="2" s="1"/>
  <c r="BB157" i="2"/>
  <c r="DB152" i="2" s="1"/>
  <c r="AL157" i="2"/>
  <c r="CL152" i="2" s="1"/>
  <c r="V157" i="2"/>
  <c r="BV152" i="2" s="1"/>
  <c r="BC160" i="2"/>
  <c r="DC160" i="2" s="1"/>
  <c r="AY160" i="2"/>
  <c r="CY160" i="2" s="1"/>
  <c r="AU160" i="2"/>
  <c r="CU160" i="2" s="1"/>
  <c r="AQ160" i="2"/>
  <c r="CQ160" i="2" s="1"/>
  <c r="AM160" i="2"/>
  <c r="CM160" i="2" s="1"/>
  <c r="AI160" i="2"/>
  <c r="CI160" i="2" s="1"/>
  <c r="AE160" i="2"/>
  <c r="CE160" i="2" s="1"/>
  <c r="AA160" i="2"/>
  <c r="CA160" i="2" s="1"/>
  <c r="W160" i="2"/>
  <c r="BW160" i="2" s="1"/>
  <c r="S160" i="2"/>
  <c r="BS160" i="2" s="1"/>
  <c r="O160" i="2"/>
  <c r="BO160" i="2" s="1"/>
  <c r="K160" i="2"/>
  <c r="BK160" i="2" s="1"/>
  <c r="BF160" i="2"/>
  <c r="DF160" i="2" s="1"/>
  <c r="BB160" i="2"/>
  <c r="DB160" i="2" s="1"/>
  <c r="AX160" i="2"/>
  <c r="CX160" i="2" s="1"/>
  <c r="AT160" i="2"/>
  <c r="CT160" i="2" s="1"/>
  <c r="AP160" i="2"/>
  <c r="CP160" i="2" s="1"/>
  <c r="AL160" i="2"/>
  <c r="CL160" i="2" s="1"/>
  <c r="AH160" i="2"/>
  <c r="CH160" i="2" s="1"/>
  <c r="AD160" i="2"/>
  <c r="CD160" i="2" s="1"/>
  <c r="Z160" i="2"/>
  <c r="BZ160" i="2" s="1"/>
  <c r="V160" i="2"/>
  <c r="BV160" i="2" s="1"/>
  <c r="R160" i="2"/>
  <c r="BR160" i="2" s="1"/>
  <c r="N160" i="2"/>
  <c r="BN160" i="2" s="1"/>
  <c r="J160" i="2"/>
  <c r="BJ160" i="2" s="1"/>
  <c r="BE160" i="2"/>
  <c r="DE160" i="2" s="1"/>
  <c r="BA160" i="2"/>
  <c r="DA160" i="2" s="1"/>
  <c r="AW160" i="2"/>
  <c r="CW160" i="2" s="1"/>
  <c r="AS160" i="2"/>
  <c r="CS160" i="2" s="1"/>
  <c r="AO160" i="2"/>
  <c r="CO160" i="2" s="1"/>
  <c r="AK160" i="2"/>
  <c r="CK160" i="2" s="1"/>
  <c r="AG160" i="2"/>
  <c r="CG160" i="2" s="1"/>
  <c r="AC160" i="2"/>
  <c r="CC160" i="2" s="1"/>
  <c r="Y160" i="2"/>
  <c r="BY160" i="2" s="1"/>
  <c r="U160" i="2"/>
  <c r="BU160" i="2" s="1"/>
  <c r="Q160" i="2"/>
  <c r="BQ160" i="2" s="1"/>
  <c r="M160" i="2"/>
  <c r="BM160" i="2" s="1"/>
  <c r="I160" i="2"/>
  <c r="BI160" i="2" s="1"/>
  <c r="BD160" i="2"/>
  <c r="DD160" i="2" s="1"/>
  <c r="AN160" i="2"/>
  <c r="CN160" i="2" s="1"/>
  <c r="X160" i="2"/>
  <c r="BX160" i="2" s="1"/>
  <c r="H160" i="2"/>
  <c r="BH160" i="2" s="1"/>
  <c r="AZ160" i="2"/>
  <c r="CZ160" i="2" s="1"/>
  <c r="AJ160" i="2"/>
  <c r="CJ160" i="2" s="1"/>
  <c r="T160" i="2"/>
  <c r="BT160" i="2" s="1"/>
  <c r="AV160" i="2"/>
  <c r="CV160" i="2" s="1"/>
  <c r="AF160" i="2"/>
  <c r="CF160" i="2" s="1"/>
  <c r="P160" i="2"/>
  <c r="BP160" i="2" s="1"/>
  <c r="AR160" i="2"/>
  <c r="CR160" i="2" s="1"/>
  <c r="AB160" i="2"/>
  <c r="CB160" i="2" s="1"/>
  <c r="L160" i="2"/>
  <c r="BL160" i="2" s="1"/>
  <c r="BE170" i="2"/>
  <c r="BA170" i="2"/>
  <c r="AW170" i="2"/>
  <c r="AS170" i="2"/>
  <c r="AO170" i="2"/>
  <c r="AK170" i="2"/>
  <c r="AG170" i="2"/>
  <c r="AC170" i="2"/>
  <c r="Y170" i="2"/>
  <c r="U170" i="2"/>
  <c r="Q170" i="2"/>
  <c r="M170" i="2"/>
  <c r="I170" i="2"/>
  <c r="BD170" i="2"/>
  <c r="AZ170" i="2"/>
  <c r="AV170" i="2"/>
  <c r="AR170" i="2"/>
  <c r="AN170" i="2"/>
  <c r="AJ170" i="2"/>
  <c r="AF170" i="2"/>
  <c r="AB170" i="2"/>
  <c r="X170" i="2"/>
  <c r="T170" i="2"/>
  <c r="P170" i="2"/>
  <c r="L170" i="2"/>
  <c r="H170" i="2"/>
  <c r="BC170" i="2"/>
  <c r="AY170" i="2"/>
  <c r="AU170" i="2"/>
  <c r="AQ170" i="2"/>
  <c r="AM170" i="2"/>
  <c r="AI170" i="2"/>
  <c r="AE170" i="2"/>
  <c r="AA170" i="2"/>
  <c r="W170" i="2"/>
  <c r="S170" i="2"/>
  <c r="O170" i="2"/>
  <c r="K170" i="2"/>
  <c r="BF170" i="2"/>
  <c r="AP170" i="2"/>
  <c r="Z170" i="2"/>
  <c r="J170" i="2"/>
  <c r="BB170" i="2"/>
  <c r="AL170" i="2"/>
  <c r="V170" i="2"/>
  <c r="AX170" i="2"/>
  <c r="AH170" i="2"/>
  <c r="R170" i="2"/>
  <c r="AD170" i="2"/>
  <c r="N170" i="2"/>
  <c r="AT170" i="2"/>
  <c r="BD174" i="2"/>
  <c r="AZ174" i="2"/>
  <c r="AV174" i="2"/>
  <c r="AR174" i="2"/>
  <c r="AN174" i="2"/>
  <c r="AJ174" i="2"/>
  <c r="AF174" i="2"/>
  <c r="AB174" i="2"/>
  <c r="X174" i="2"/>
  <c r="T174" i="2"/>
  <c r="P174" i="2"/>
  <c r="L174" i="2"/>
  <c r="H174" i="2"/>
  <c r="BC174" i="2"/>
  <c r="AY174" i="2"/>
  <c r="AU174" i="2"/>
  <c r="AQ174" i="2"/>
  <c r="AM174" i="2"/>
  <c r="AI174" i="2"/>
  <c r="AE174" i="2"/>
  <c r="AA174" i="2"/>
  <c r="W174" i="2"/>
  <c r="S174" i="2"/>
  <c r="O174" i="2"/>
  <c r="K174" i="2"/>
  <c r="BF174" i="2"/>
  <c r="BB174" i="2"/>
  <c r="AX174" i="2"/>
  <c r="AT174" i="2"/>
  <c r="AP174" i="2"/>
  <c r="AL174" i="2"/>
  <c r="AH174" i="2"/>
  <c r="AD174" i="2"/>
  <c r="Z174" i="2"/>
  <c r="V174" i="2"/>
  <c r="R174" i="2"/>
  <c r="N174" i="2"/>
  <c r="J174" i="2"/>
  <c r="BE174" i="2"/>
  <c r="AO174" i="2"/>
  <c r="Y174" i="2"/>
  <c r="I174" i="2"/>
  <c r="BA174" i="2"/>
  <c r="AK174" i="2"/>
  <c r="U174" i="2"/>
  <c r="AW174" i="2"/>
  <c r="AG174" i="2"/>
  <c r="Q174" i="2"/>
  <c r="AS174" i="2"/>
  <c r="AC174" i="2"/>
  <c r="M174" i="2"/>
  <c r="BE180" i="2"/>
  <c r="BA180" i="2"/>
  <c r="AW180" i="2"/>
  <c r="AS180" i="2"/>
  <c r="AO180" i="2"/>
  <c r="AK180" i="2"/>
  <c r="AG180" i="2"/>
  <c r="AC180" i="2"/>
  <c r="Y180" i="2"/>
  <c r="U180" i="2"/>
  <c r="Q180" i="2"/>
  <c r="M180" i="2"/>
  <c r="I180" i="2"/>
  <c r="BD180" i="2"/>
  <c r="AZ180" i="2"/>
  <c r="AV180" i="2"/>
  <c r="AR180" i="2"/>
  <c r="AN180" i="2"/>
  <c r="AJ180" i="2"/>
  <c r="AF180" i="2"/>
  <c r="AB180" i="2"/>
  <c r="X180" i="2"/>
  <c r="T180" i="2"/>
  <c r="P180" i="2"/>
  <c r="L180" i="2"/>
  <c r="H180" i="2"/>
  <c r="BC180" i="2"/>
  <c r="AY180" i="2"/>
  <c r="AU180" i="2"/>
  <c r="AQ180" i="2"/>
  <c r="AM180" i="2"/>
  <c r="AI180" i="2"/>
  <c r="AE180" i="2"/>
  <c r="AA180" i="2"/>
  <c r="W180" i="2"/>
  <c r="S180" i="2"/>
  <c r="O180" i="2"/>
  <c r="K180" i="2"/>
  <c r="BB180" i="2"/>
  <c r="AL180" i="2"/>
  <c r="V180" i="2"/>
  <c r="AX180" i="2"/>
  <c r="AH180" i="2"/>
  <c r="R180" i="2"/>
  <c r="AT180" i="2"/>
  <c r="AD180" i="2"/>
  <c r="N180" i="2"/>
  <c r="Z180" i="2"/>
  <c r="J180" i="2"/>
  <c r="BF180" i="2"/>
  <c r="AP180" i="2"/>
  <c r="BC134" i="2"/>
  <c r="AY134" i="2"/>
  <c r="AU134" i="2"/>
  <c r="AQ134" i="2"/>
  <c r="AM134" i="2"/>
  <c r="AI134" i="2"/>
  <c r="AE134" i="2"/>
  <c r="AA134" i="2"/>
  <c r="W134" i="2"/>
  <c r="S134" i="2"/>
  <c r="O134" i="2"/>
  <c r="K134" i="2"/>
  <c r="BF134" i="2"/>
  <c r="BB134" i="2"/>
  <c r="AX134" i="2"/>
  <c r="AT134" i="2"/>
  <c r="AP134" i="2"/>
  <c r="AL134" i="2"/>
  <c r="AH134" i="2"/>
  <c r="AD134" i="2"/>
  <c r="Z134" i="2"/>
  <c r="V134" i="2"/>
  <c r="R134" i="2"/>
  <c r="N134" i="2"/>
  <c r="J134" i="2"/>
  <c r="BE134" i="2"/>
  <c r="BA134" i="2"/>
  <c r="AW134" i="2"/>
  <c r="AS134" i="2"/>
  <c r="AO134" i="2"/>
  <c r="AK134" i="2"/>
  <c r="AG134" i="2"/>
  <c r="AC134" i="2"/>
  <c r="Y134" i="2"/>
  <c r="U134" i="2"/>
  <c r="Q134" i="2"/>
  <c r="M134" i="2"/>
  <c r="I134" i="2"/>
  <c r="AV134" i="2"/>
  <c r="AF134" i="2"/>
  <c r="P134" i="2"/>
  <c r="AR134" i="2"/>
  <c r="AB134" i="2"/>
  <c r="L134" i="2"/>
  <c r="BD134" i="2"/>
  <c r="AN134" i="2"/>
  <c r="X134" i="2"/>
  <c r="H134" i="2"/>
  <c r="AZ134" i="2"/>
  <c r="AJ134" i="2"/>
  <c r="T134" i="2"/>
  <c r="BC144" i="2"/>
  <c r="AY144" i="2"/>
  <c r="AU144" i="2"/>
  <c r="AQ144" i="2"/>
  <c r="AM144" i="2"/>
  <c r="AI144" i="2"/>
  <c r="AE144" i="2"/>
  <c r="AA144" i="2"/>
  <c r="W144" i="2"/>
  <c r="S144" i="2"/>
  <c r="O144" i="2"/>
  <c r="K144" i="2"/>
  <c r="BF144" i="2"/>
  <c r="BB144" i="2"/>
  <c r="AX144" i="2"/>
  <c r="AT144" i="2"/>
  <c r="AP144" i="2"/>
  <c r="AL144" i="2"/>
  <c r="AH144" i="2"/>
  <c r="AD144" i="2"/>
  <c r="Z144" i="2"/>
  <c r="V144" i="2"/>
  <c r="R144" i="2"/>
  <c r="N144" i="2"/>
  <c r="J144" i="2"/>
  <c r="BE144" i="2"/>
  <c r="BA144" i="2"/>
  <c r="AW144" i="2"/>
  <c r="AS144" i="2"/>
  <c r="AO144" i="2"/>
  <c r="AK144" i="2"/>
  <c r="AG144" i="2"/>
  <c r="AC144" i="2"/>
  <c r="Y144" i="2"/>
  <c r="U144" i="2"/>
  <c r="Q144" i="2"/>
  <c r="M144" i="2"/>
  <c r="I144" i="2"/>
  <c r="AR144" i="2"/>
  <c r="AB144" i="2"/>
  <c r="L144" i="2"/>
  <c r="BD144" i="2"/>
  <c r="AN144" i="2"/>
  <c r="X144" i="2"/>
  <c r="H144" i="2"/>
  <c r="AZ144" i="2"/>
  <c r="AJ144" i="2"/>
  <c r="T144" i="2"/>
  <c r="AV144" i="2"/>
  <c r="AF144" i="2"/>
  <c r="P144" i="2"/>
  <c r="BE151" i="2"/>
  <c r="BA151" i="2"/>
  <c r="DA146" i="2" s="1"/>
  <c r="AW151" i="2"/>
  <c r="CW146" i="2" s="1"/>
  <c r="AS151" i="2"/>
  <c r="CS146" i="2" s="1"/>
  <c r="AO151" i="2"/>
  <c r="AK151" i="2"/>
  <c r="CK146" i="2" s="1"/>
  <c r="AG151" i="2"/>
  <c r="CG146" i="2" s="1"/>
  <c r="AC151" i="2"/>
  <c r="CC146" i="2" s="1"/>
  <c r="Y151" i="2"/>
  <c r="U151" i="2"/>
  <c r="BU146" i="2" s="1"/>
  <c r="Q151" i="2"/>
  <c r="BQ146" i="2" s="1"/>
  <c r="M151" i="2"/>
  <c r="BM146" i="2" s="1"/>
  <c r="I151" i="2"/>
  <c r="BD151" i="2"/>
  <c r="DD146" i="2" s="1"/>
  <c r="AZ151" i="2"/>
  <c r="CZ146" i="2" s="1"/>
  <c r="AV151" i="2"/>
  <c r="CV146" i="2" s="1"/>
  <c r="AR151" i="2"/>
  <c r="AN151" i="2"/>
  <c r="AJ151" i="2"/>
  <c r="CJ146" i="2" s="1"/>
  <c r="AF151" i="2"/>
  <c r="CF146" i="2" s="1"/>
  <c r="AB151" i="2"/>
  <c r="CB146" i="2" s="1"/>
  <c r="X151" i="2"/>
  <c r="BX146" i="2" s="1"/>
  <c r="T151" i="2"/>
  <c r="BT146" i="2" s="1"/>
  <c r="P151" i="2"/>
  <c r="BP146" i="2" s="1"/>
  <c r="L151" i="2"/>
  <c r="BL146" i="2" s="1"/>
  <c r="H151" i="2"/>
  <c r="BH146" i="2" s="1"/>
  <c r="BC151" i="2"/>
  <c r="DC146" i="2" s="1"/>
  <c r="AY151" i="2"/>
  <c r="AU151" i="2"/>
  <c r="CU146" i="2" s="1"/>
  <c r="AQ151" i="2"/>
  <c r="CQ146" i="2" s="1"/>
  <c r="AM151" i="2"/>
  <c r="CM146" i="2" s="1"/>
  <c r="AI151" i="2"/>
  <c r="AE151" i="2"/>
  <c r="CE146" i="2" s="1"/>
  <c r="AA151" i="2"/>
  <c r="CA146" i="2" s="1"/>
  <c r="W151" i="2"/>
  <c r="BW146" i="2" s="1"/>
  <c r="S151" i="2"/>
  <c r="O151" i="2"/>
  <c r="BO146" i="2" s="1"/>
  <c r="K151" i="2"/>
  <c r="BK146" i="2" s="1"/>
  <c r="AX151" i="2"/>
  <c r="CX146" i="2" s="1"/>
  <c r="AH151" i="2"/>
  <c r="CH146" i="2" s="1"/>
  <c r="R151" i="2"/>
  <c r="BR146" i="2" s="1"/>
  <c r="AT151" i="2"/>
  <c r="CT146" i="2" s="1"/>
  <c r="AD151" i="2"/>
  <c r="CD146" i="2" s="1"/>
  <c r="N151" i="2"/>
  <c r="BN146" i="2" s="1"/>
  <c r="BF151" i="2"/>
  <c r="DF146" i="2" s="1"/>
  <c r="AP151" i="2"/>
  <c r="CP146" i="2" s="1"/>
  <c r="Z151" i="2"/>
  <c r="BZ146" i="2" s="1"/>
  <c r="J151" i="2"/>
  <c r="BJ146" i="2" s="1"/>
  <c r="BB151" i="2"/>
  <c r="AL151" i="2"/>
  <c r="V151" i="2"/>
  <c r="BV146" i="2" s="1"/>
  <c r="BE168" i="2"/>
  <c r="BA168" i="2"/>
  <c r="AW168" i="2"/>
  <c r="AS168" i="2"/>
  <c r="AO168" i="2"/>
  <c r="AK168" i="2"/>
  <c r="AG168" i="2"/>
  <c r="AC168" i="2"/>
  <c r="Y168" i="2"/>
  <c r="U168" i="2"/>
  <c r="Q168" i="2"/>
  <c r="M168" i="2"/>
  <c r="I168" i="2"/>
  <c r="BD168" i="2"/>
  <c r="AZ168" i="2"/>
  <c r="AV168" i="2"/>
  <c r="AR168" i="2"/>
  <c r="AN168" i="2"/>
  <c r="AJ168" i="2"/>
  <c r="AF168" i="2"/>
  <c r="AB168" i="2"/>
  <c r="X168" i="2"/>
  <c r="T168" i="2"/>
  <c r="P168" i="2"/>
  <c r="L168" i="2"/>
  <c r="H168" i="2"/>
  <c r="BC168" i="2"/>
  <c r="AY168" i="2"/>
  <c r="AU168" i="2"/>
  <c r="AQ168" i="2"/>
  <c r="AM168" i="2"/>
  <c r="AI168" i="2"/>
  <c r="AE168" i="2"/>
  <c r="AA168" i="2"/>
  <c r="W168" i="2"/>
  <c r="S168" i="2"/>
  <c r="O168" i="2"/>
  <c r="K168" i="2"/>
  <c r="BB168" i="2"/>
  <c r="AL168" i="2"/>
  <c r="V168" i="2"/>
  <c r="AX168" i="2"/>
  <c r="AH168" i="2"/>
  <c r="R168" i="2"/>
  <c r="AT168" i="2"/>
  <c r="AD168" i="2"/>
  <c r="N168" i="2"/>
  <c r="AP168" i="2"/>
  <c r="Z168" i="2"/>
  <c r="J168" i="2"/>
  <c r="BF168" i="2"/>
  <c r="BF177" i="2"/>
  <c r="BB177" i="2"/>
  <c r="AX177" i="2"/>
  <c r="AT177" i="2"/>
  <c r="AP177" i="2"/>
  <c r="AL177" i="2"/>
  <c r="AH177" i="2"/>
  <c r="AD177" i="2"/>
  <c r="Z177" i="2"/>
  <c r="V177" i="2"/>
  <c r="R177" i="2"/>
  <c r="N177" i="2"/>
  <c r="J177" i="2"/>
  <c r="BE177" i="2"/>
  <c r="BA177" i="2"/>
  <c r="AW177" i="2"/>
  <c r="AS177" i="2"/>
  <c r="AO177" i="2"/>
  <c r="AK177" i="2"/>
  <c r="AG177" i="2"/>
  <c r="AC177" i="2"/>
  <c r="Y177" i="2"/>
  <c r="U177" i="2"/>
  <c r="Q177" i="2"/>
  <c r="M177" i="2"/>
  <c r="I177" i="2"/>
  <c r="BD177" i="2"/>
  <c r="AZ177" i="2"/>
  <c r="AV177" i="2"/>
  <c r="AR177" i="2"/>
  <c r="AN177" i="2"/>
  <c r="AJ177" i="2"/>
  <c r="AF177" i="2"/>
  <c r="AB177" i="2"/>
  <c r="X177" i="2"/>
  <c r="T177" i="2"/>
  <c r="P177" i="2"/>
  <c r="L177" i="2"/>
  <c r="H177" i="2"/>
  <c r="BC177" i="2"/>
  <c r="AM177" i="2"/>
  <c r="W177" i="2"/>
  <c r="AY177" i="2"/>
  <c r="AI177" i="2"/>
  <c r="S177" i="2"/>
  <c r="AU177" i="2"/>
  <c r="AE177" i="2"/>
  <c r="O177" i="2"/>
  <c r="K177" i="2"/>
  <c r="AQ177" i="2"/>
  <c r="AA177" i="2"/>
  <c r="BC181" i="2"/>
  <c r="AY181" i="2"/>
  <c r="AU181" i="2"/>
  <c r="AQ181" i="2"/>
  <c r="AM181" i="2"/>
  <c r="AI181" i="2"/>
  <c r="AE181" i="2"/>
  <c r="AA181" i="2"/>
  <c r="W181" i="2"/>
  <c r="S181" i="2"/>
  <c r="O181" i="2"/>
  <c r="K181" i="2"/>
  <c r="BF181" i="2"/>
  <c r="BB181" i="2"/>
  <c r="AX181" i="2"/>
  <c r="AT181" i="2"/>
  <c r="AP181" i="2"/>
  <c r="AL181" i="2"/>
  <c r="AH181" i="2"/>
  <c r="AD181" i="2"/>
  <c r="Z181" i="2"/>
  <c r="V181" i="2"/>
  <c r="R181" i="2"/>
  <c r="N181" i="2"/>
  <c r="J181" i="2"/>
  <c r="BE181" i="2"/>
  <c r="BA181" i="2"/>
  <c r="AW181" i="2"/>
  <c r="AS181" i="2"/>
  <c r="AO181" i="2"/>
  <c r="AK181" i="2"/>
  <c r="AG181" i="2"/>
  <c r="AC181" i="2"/>
  <c r="Y181" i="2"/>
  <c r="U181" i="2"/>
  <c r="Q181" i="2"/>
  <c r="M181" i="2"/>
  <c r="I181" i="2"/>
  <c r="AV181" i="2"/>
  <c r="AF181" i="2"/>
  <c r="P181" i="2"/>
  <c r="AR181" i="2"/>
  <c r="AB181" i="2"/>
  <c r="L181" i="2"/>
  <c r="BD181" i="2"/>
  <c r="AN181" i="2"/>
  <c r="X181" i="2"/>
  <c r="H181" i="2"/>
  <c r="AZ181" i="2"/>
  <c r="AJ181" i="2"/>
  <c r="T181" i="2"/>
  <c r="DE191" i="2"/>
  <c r="DA191" i="2"/>
  <c r="CW191" i="2"/>
  <c r="CS191" i="2"/>
  <c r="CO191" i="2"/>
  <c r="CK191" i="2"/>
  <c r="CG191" i="2"/>
  <c r="CC191" i="2"/>
  <c r="BY191" i="2"/>
  <c r="BU191" i="2"/>
  <c r="BQ191" i="2"/>
  <c r="BM191" i="2"/>
  <c r="BI191" i="2"/>
  <c r="BE191" i="2"/>
  <c r="BA191" i="2"/>
  <c r="AW191" i="2"/>
  <c r="AS191" i="2"/>
  <c r="AO191" i="2"/>
  <c r="AK191" i="2"/>
  <c r="AG191" i="2"/>
  <c r="AC191" i="2"/>
  <c r="Y191" i="2"/>
  <c r="U191" i="2"/>
  <c r="Q191" i="2"/>
  <c r="M191" i="2"/>
  <c r="I191" i="2"/>
  <c r="DD191" i="2"/>
  <c r="CZ191" i="2"/>
  <c r="CV191" i="2"/>
  <c r="CR191" i="2"/>
  <c r="CN191" i="2"/>
  <c r="CJ191" i="2"/>
  <c r="CF191" i="2"/>
  <c r="CB191" i="2"/>
  <c r="BX191" i="2"/>
  <c r="BT191" i="2"/>
  <c r="BP191" i="2"/>
  <c r="BL191" i="2"/>
  <c r="BH191" i="2"/>
  <c r="BD191" i="2"/>
  <c r="AZ191" i="2"/>
  <c r="AV191" i="2"/>
  <c r="AR191" i="2"/>
  <c r="AN191" i="2"/>
  <c r="AJ191" i="2"/>
  <c r="AF191" i="2"/>
  <c r="AB191" i="2"/>
  <c r="X191" i="2"/>
  <c r="T191" i="2"/>
  <c r="P191" i="2"/>
  <c r="L191" i="2"/>
  <c r="H191" i="2"/>
  <c r="DC191" i="2"/>
  <c r="CY191" i="2"/>
  <c r="CU191" i="2"/>
  <c r="CQ191" i="2"/>
  <c r="CM191" i="2"/>
  <c r="CI191" i="2"/>
  <c r="CE191" i="2"/>
  <c r="CA191" i="2"/>
  <c r="BW191" i="2"/>
  <c r="BS191" i="2"/>
  <c r="BO191" i="2"/>
  <c r="BK191" i="2"/>
  <c r="BG191" i="2"/>
  <c r="BC191" i="2"/>
  <c r="AY191" i="2"/>
  <c r="AU191" i="2"/>
  <c r="AQ191" i="2"/>
  <c r="AM191" i="2"/>
  <c r="AI191" i="2"/>
  <c r="AE191" i="2"/>
  <c r="AA191" i="2"/>
  <c r="W191" i="2"/>
  <c r="S191" i="2"/>
  <c r="O191" i="2"/>
  <c r="K191" i="2"/>
  <c r="CT191" i="2"/>
  <c r="CD191" i="2"/>
  <c r="BN191" i="2"/>
  <c r="AX191" i="2"/>
  <c r="AH191" i="2"/>
  <c r="R191" i="2"/>
  <c r="DF191" i="2"/>
  <c r="CP191" i="2"/>
  <c r="BZ191" i="2"/>
  <c r="BJ191" i="2"/>
  <c r="AT191" i="2"/>
  <c r="AD191" i="2"/>
  <c r="N191" i="2"/>
  <c r="DB191" i="2"/>
  <c r="CL191" i="2"/>
  <c r="BV191" i="2"/>
  <c r="BF191" i="2"/>
  <c r="AP191" i="2"/>
  <c r="Z191" i="2"/>
  <c r="J191" i="2"/>
  <c r="CH191" i="2"/>
  <c r="V191" i="2"/>
  <c r="BR191" i="2"/>
  <c r="BB191" i="2"/>
  <c r="AL191" i="2"/>
  <c r="CX191" i="2"/>
  <c r="DE198" i="2"/>
  <c r="DA198" i="2"/>
  <c r="CW198" i="2"/>
  <c r="CS198" i="2"/>
  <c r="CO198" i="2"/>
  <c r="CK198" i="2"/>
  <c r="CG198" i="2"/>
  <c r="CC198" i="2"/>
  <c r="BY198" i="2"/>
  <c r="BU198" i="2"/>
  <c r="BQ198" i="2"/>
  <c r="BM198" i="2"/>
  <c r="BI198" i="2"/>
  <c r="BE198" i="2"/>
  <c r="BA198" i="2"/>
  <c r="AW198" i="2"/>
  <c r="AS198" i="2"/>
  <c r="AO198" i="2"/>
  <c r="AK198" i="2"/>
  <c r="AG198" i="2"/>
  <c r="AC198" i="2"/>
  <c r="Y198" i="2"/>
  <c r="U198" i="2"/>
  <c r="Q198" i="2"/>
  <c r="M198" i="2"/>
  <c r="I198" i="2"/>
  <c r="DD198" i="2"/>
  <c r="CZ198" i="2"/>
  <c r="CV198" i="2"/>
  <c r="CR198" i="2"/>
  <c r="CN198" i="2"/>
  <c r="CJ198" i="2"/>
  <c r="CF198" i="2"/>
  <c r="CB198" i="2"/>
  <c r="BX198" i="2"/>
  <c r="BT198" i="2"/>
  <c r="BP198" i="2"/>
  <c r="BL198" i="2"/>
  <c r="BH198" i="2"/>
  <c r="BD198" i="2"/>
  <c r="AZ198" i="2"/>
  <c r="AV198" i="2"/>
  <c r="AR198" i="2"/>
  <c r="AN198" i="2"/>
  <c r="AJ198" i="2"/>
  <c r="AF198" i="2"/>
  <c r="AB198" i="2"/>
  <c r="X198" i="2"/>
  <c r="T198" i="2"/>
  <c r="P198" i="2"/>
  <c r="L198" i="2"/>
  <c r="H198" i="2"/>
  <c r="DC198" i="2"/>
  <c r="CY198" i="2"/>
  <c r="CU198" i="2"/>
  <c r="CQ198" i="2"/>
  <c r="CM198" i="2"/>
  <c r="CI198" i="2"/>
  <c r="CE198" i="2"/>
  <c r="CA198" i="2"/>
  <c r="BW198" i="2"/>
  <c r="BS198" i="2"/>
  <c r="BO198" i="2"/>
  <c r="BK198" i="2"/>
  <c r="BG198" i="2"/>
  <c r="BC198" i="2"/>
  <c r="AY198" i="2"/>
  <c r="AU198" i="2"/>
  <c r="AQ198" i="2"/>
  <c r="AM198" i="2"/>
  <c r="AI198" i="2"/>
  <c r="AE198" i="2"/>
  <c r="AA198" i="2"/>
  <c r="W198" i="2"/>
  <c r="S198" i="2"/>
  <c r="O198" i="2"/>
  <c r="K198" i="2"/>
  <c r="DB198" i="2"/>
  <c r="CL198" i="2"/>
  <c r="BV198" i="2"/>
  <c r="BF198" i="2"/>
  <c r="AP198" i="2"/>
  <c r="Z198" i="2"/>
  <c r="J198" i="2"/>
  <c r="CX198" i="2"/>
  <c r="CH198" i="2"/>
  <c r="BR198" i="2"/>
  <c r="BB198" i="2"/>
  <c r="AL198" i="2"/>
  <c r="V198" i="2"/>
  <c r="CT198" i="2"/>
  <c r="CD198" i="2"/>
  <c r="BN198" i="2"/>
  <c r="AX198" i="2"/>
  <c r="AH198" i="2"/>
  <c r="R198" i="2"/>
  <c r="CP198" i="2"/>
  <c r="AD198" i="2"/>
  <c r="BZ198" i="2"/>
  <c r="N198" i="2"/>
  <c r="BJ198" i="2"/>
  <c r="AT198" i="2"/>
  <c r="DF198" i="2"/>
  <c r="DD200" i="2"/>
  <c r="CZ200" i="2"/>
  <c r="CV200" i="2"/>
  <c r="CR200" i="2"/>
  <c r="CN200" i="2"/>
  <c r="CJ200" i="2"/>
  <c r="CF200" i="2"/>
  <c r="CB200" i="2"/>
  <c r="BX200" i="2"/>
  <c r="BT200" i="2"/>
  <c r="BP200" i="2"/>
  <c r="BL200" i="2"/>
  <c r="BH200" i="2"/>
  <c r="DC200" i="2"/>
  <c r="CY200" i="2"/>
  <c r="CU200" i="2"/>
  <c r="CQ200" i="2"/>
  <c r="CM200" i="2"/>
  <c r="CI200" i="2"/>
  <c r="DF200" i="2"/>
  <c r="DB200" i="2"/>
  <c r="CX200" i="2"/>
  <c r="CT200" i="2"/>
  <c r="CP200" i="2"/>
  <c r="CL200" i="2"/>
  <c r="CH200" i="2"/>
  <c r="CD200" i="2"/>
  <c r="BZ200" i="2"/>
  <c r="BV200" i="2"/>
  <c r="CW200" i="2"/>
  <c r="CG200" i="2"/>
  <c r="BY200" i="2"/>
  <c r="BR200" i="2"/>
  <c r="BM200" i="2"/>
  <c r="BG200" i="2"/>
  <c r="BC200" i="2"/>
  <c r="AY200" i="2"/>
  <c r="AU200" i="2"/>
  <c r="AQ200" i="2"/>
  <c r="AM200" i="2"/>
  <c r="AI200" i="2"/>
  <c r="AE200" i="2"/>
  <c r="AA200" i="2"/>
  <c r="W200" i="2"/>
  <c r="S200" i="2"/>
  <c r="O200" i="2"/>
  <c r="K200" i="2"/>
  <c r="CS200" i="2"/>
  <c r="CE200" i="2"/>
  <c r="BW200" i="2"/>
  <c r="BQ200" i="2"/>
  <c r="BK200" i="2"/>
  <c r="BF200" i="2"/>
  <c r="BB200" i="2"/>
  <c r="AX200" i="2"/>
  <c r="AT200" i="2"/>
  <c r="AP200" i="2"/>
  <c r="AL200" i="2"/>
  <c r="AH200" i="2"/>
  <c r="AD200" i="2"/>
  <c r="Z200" i="2"/>
  <c r="V200" i="2"/>
  <c r="R200" i="2"/>
  <c r="N200" i="2"/>
  <c r="J200" i="2"/>
  <c r="DE200" i="2"/>
  <c r="CO200" i="2"/>
  <c r="CC200" i="2"/>
  <c r="BU200" i="2"/>
  <c r="BO200" i="2"/>
  <c r="BJ200" i="2"/>
  <c r="BE200" i="2"/>
  <c r="BA200" i="2"/>
  <c r="AW200" i="2"/>
  <c r="AS200" i="2"/>
  <c r="AO200" i="2"/>
  <c r="AK200" i="2"/>
  <c r="AG200" i="2"/>
  <c r="AC200" i="2"/>
  <c r="Y200" i="2"/>
  <c r="U200" i="2"/>
  <c r="Q200" i="2"/>
  <c r="M200" i="2"/>
  <c r="I200" i="2"/>
  <c r="CK200" i="2"/>
  <c r="BI200" i="2"/>
  <c r="AR200" i="2"/>
  <c r="AB200" i="2"/>
  <c r="L200" i="2"/>
  <c r="CA200" i="2"/>
  <c r="BD200" i="2"/>
  <c r="AN200" i="2"/>
  <c r="X200" i="2"/>
  <c r="H200" i="2"/>
  <c r="BS200" i="2"/>
  <c r="AZ200" i="2"/>
  <c r="AJ200" i="2"/>
  <c r="T200" i="2"/>
  <c r="DA200" i="2"/>
  <c r="P200" i="2"/>
  <c r="BN200" i="2"/>
  <c r="AV200" i="2"/>
  <c r="AF200" i="2"/>
  <c r="DE203" i="2"/>
  <c r="DA203" i="2"/>
  <c r="CW203" i="2"/>
  <c r="CS203" i="2"/>
  <c r="CO203" i="2"/>
  <c r="CK203" i="2"/>
  <c r="CG203" i="2"/>
  <c r="CC203" i="2"/>
  <c r="BY203" i="2"/>
  <c r="BU203" i="2"/>
  <c r="BQ203" i="2"/>
  <c r="BM203" i="2"/>
  <c r="BI203" i="2"/>
  <c r="BE203" i="2"/>
  <c r="BA203" i="2"/>
  <c r="AW203" i="2"/>
  <c r="AS203" i="2"/>
  <c r="AO203" i="2"/>
  <c r="AK203" i="2"/>
  <c r="AG203" i="2"/>
  <c r="AC203" i="2"/>
  <c r="Y203" i="2"/>
  <c r="U203" i="2"/>
  <c r="Q203" i="2"/>
  <c r="DD203" i="2"/>
  <c r="CZ203" i="2"/>
  <c r="CV203" i="2"/>
  <c r="CR203" i="2"/>
  <c r="CN203" i="2"/>
  <c r="CJ203" i="2"/>
  <c r="CF203" i="2"/>
  <c r="CB203" i="2"/>
  <c r="BX203" i="2"/>
  <c r="BT203" i="2"/>
  <c r="BP203" i="2"/>
  <c r="BL203" i="2"/>
  <c r="BH203" i="2"/>
  <c r="BD203" i="2"/>
  <c r="AZ203" i="2"/>
  <c r="AV203" i="2"/>
  <c r="AR203" i="2"/>
  <c r="DC203" i="2"/>
  <c r="CY203" i="2"/>
  <c r="CU203" i="2"/>
  <c r="CQ203" i="2"/>
  <c r="CM203" i="2"/>
  <c r="CI203" i="2"/>
  <c r="CE203" i="2"/>
  <c r="CA203" i="2"/>
  <c r="BW203" i="2"/>
  <c r="BS203" i="2"/>
  <c r="BO203" i="2"/>
  <c r="BK203" i="2"/>
  <c r="BG203" i="2"/>
  <c r="BC203" i="2"/>
  <c r="AY203" i="2"/>
  <c r="AU203" i="2"/>
  <c r="AQ203" i="2"/>
  <c r="AM203" i="2"/>
  <c r="AI203" i="2"/>
  <c r="CT203" i="2"/>
  <c r="CD203" i="2"/>
  <c r="BN203" i="2"/>
  <c r="AX203" i="2"/>
  <c r="AL203" i="2"/>
  <c r="AE203" i="2"/>
  <c r="Z203" i="2"/>
  <c r="T203" i="2"/>
  <c r="O203" i="2"/>
  <c r="K203" i="2"/>
  <c r="DF203" i="2"/>
  <c r="CP203" i="2"/>
  <c r="BZ203" i="2"/>
  <c r="BJ203" i="2"/>
  <c r="AT203" i="2"/>
  <c r="AJ203" i="2"/>
  <c r="AD203" i="2"/>
  <c r="X203" i="2"/>
  <c r="S203" i="2"/>
  <c r="N203" i="2"/>
  <c r="J203" i="2"/>
  <c r="DB203" i="2"/>
  <c r="CL203" i="2"/>
  <c r="BV203" i="2"/>
  <c r="BF203" i="2"/>
  <c r="AP203" i="2"/>
  <c r="AH203" i="2"/>
  <c r="AB203" i="2"/>
  <c r="W203" i="2"/>
  <c r="R203" i="2"/>
  <c r="M203" i="2"/>
  <c r="I203" i="2"/>
  <c r="CX203" i="2"/>
  <c r="AN203" i="2"/>
  <c r="P203" i="2"/>
  <c r="CH203" i="2"/>
  <c r="AF203" i="2"/>
  <c r="L203" i="2"/>
  <c r="BR203" i="2"/>
  <c r="AA203" i="2"/>
  <c r="H203" i="2"/>
  <c r="BB203" i="2"/>
  <c r="V203" i="2"/>
  <c r="DF207" i="2"/>
  <c r="DB207" i="2"/>
  <c r="CX207" i="2"/>
  <c r="CT207" i="2"/>
  <c r="CP207" i="2"/>
  <c r="CL207" i="2"/>
  <c r="CH207" i="2"/>
  <c r="CD207" i="2"/>
  <c r="BZ207" i="2"/>
  <c r="BV207" i="2"/>
  <c r="BR207" i="2"/>
  <c r="BN207" i="2"/>
  <c r="BJ207" i="2"/>
  <c r="BF207" i="2"/>
  <c r="BB207" i="2"/>
  <c r="DD129" i="2" s="1"/>
  <c r="AX207" i="2"/>
  <c r="CZ129" i="2" s="1"/>
  <c r="AT207" i="2"/>
  <c r="CV129" i="2" s="1"/>
  <c r="AP207" i="2"/>
  <c r="AL207" i="2"/>
  <c r="CN129" i="2" s="1"/>
  <c r="AH207" i="2"/>
  <c r="CJ129" i="2" s="1"/>
  <c r="AD207" i="2"/>
  <c r="CF129" i="2" s="1"/>
  <c r="Z207" i="2"/>
  <c r="V207" i="2"/>
  <c r="BX129" i="2" s="1"/>
  <c r="R207" i="2"/>
  <c r="BT129" i="2" s="1"/>
  <c r="N207" i="2"/>
  <c r="BP129" i="2" s="1"/>
  <c r="J207" i="2"/>
  <c r="DE207" i="2"/>
  <c r="DA207" i="2"/>
  <c r="CW207" i="2"/>
  <c r="CS207" i="2"/>
  <c r="CO207" i="2"/>
  <c r="CK207" i="2"/>
  <c r="CG207" i="2"/>
  <c r="CC207" i="2"/>
  <c r="BY207" i="2"/>
  <c r="BU207" i="2"/>
  <c r="BQ207" i="2"/>
  <c r="BM207" i="2"/>
  <c r="BI207" i="2"/>
  <c r="BE207" i="2"/>
  <c r="BA207" i="2"/>
  <c r="DC129" i="2" s="1"/>
  <c r="AW207" i="2"/>
  <c r="CY129" i="2" s="1"/>
  <c r="AS207" i="2"/>
  <c r="CU129" i="2" s="1"/>
  <c r="AO207" i="2"/>
  <c r="AK207" i="2"/>
  <c r="CM129" i="2" s="1"/>
  <c r="DD207" i="2"/>
  <c r="DC207" i="2"/>
  <c r="CY207" i="2"/>
  <c r="CU207" i="2"/>
  <c r="CQ207" i="2"/>
  <c r="CM207" i="2"/>
  <c r="CI207" i="2"/>
  <c r="CE207" i="2"/>
  <c r="CA207" i="2"/>
  <c r="BW207" i="2"/>
  <c r="BS207" i="2"/>
  <c r="BO207" i="2"/>
  <c r="BK207" i="2"/>
  <c r="BG207" i="2"/>
  <c r="BC207" i="2"/>
  <c r="DE129" i="2" s="1"/>
  <c r="AY207" i="2"/>
  <c r="DA129" i="2" s="1"/>
  <c r="AU207" i="2"/>
  <c r="CW129" i="2" s="1"/>
  <c r="AQ207" i="2"/>
  <c r="CS129" i="2" s="1"/>
  <c r="AM207" i="2"/>
  <c r="CO129" i="2" s="1"/>
  <c r="AI207" i="2"/>
  <c r="CK129" i="2" s="1"/>
  <c r="AE207" i="2"/>
  <c r="CG129" i="2" s="1"/>
  <c r="AA207" i="2"/>
  <c r="CC129" i="2" s="1"/>
  <c r="W207" i="2"/>
  <c r="BY129" i="2" s="1"/>
  <c r="S207" i="2"/>
  <c r="BU129" i="2" s="1"/>
  <c r="O207" i="2"/>
  <c r="BQ129" i="2" s="1"/>
  <c r="K207" i="2"/>
  <c r="BM129" i="2" s="1"/>
  <c r="CZ207" i="2"/>
  <c r="CJ207" i="2"/>
  <c r="BT207" i="2"/>
  <c r="BD207" i="2"/>
  <c r="DF129" i="2" s="1"/>
  <c r="AN207" i="2"/>
  <c r="CP129" i="2" s="1"/>
  <c r="AC207" i="2"/>
  <c r="CE129" i="2" s="1"/>
  <c r="U207" i="2"/>
  <c r="BW129" i="2" s="1"/>
  <c r="M207" i="2"/>
  <c r="BO129" i="2" s="1"/>
  <c r="CV207" i="2"/>
  <c r="CF207" i="2"/>
  <c r="BP207" i="2"/>
  <c r="AZ207" i="2"/>
  <c r="DB129" i="2" s="1"/>
  <c r="AJ207" i="2"/>
  <c r="CL129" i="2" s="1"/>
  <c r="AB207" i="2"/>
  <c r="T207" i="2"/>
  <c r="L207" i="2"/>
  <c r="BN129" i="2" s="1"/>
  <c r="CR207" i="2"/>
  <c r="CB207" i="2"/>
  <c r="BL207" i="2"/>
  <c r="AV207" i="2"/>
  <c r="CX129" i="2" s="1"/>
  <c r="AG207" i="2"/>
  <c r="CI129" i="2" s="1"/>
  <c r="Y207" i="2"/>
  <c r="Q207" i="2"/>
  <c r="BS129" i="2" s="1"/>
  <c r="I207" i="2"/>
  <c r="BK129" i="2" s="1"/>
  <c r="CN207" i="2"/>
  <c r="AF207" i="2"/>
  <c r="BX207" i="2"/>
  <c r="X207" i="2"/>
  <c r="BZ129" i="2" s="1"/>
  <c r="BH207" i="2"/>
  <c r="P207" i="2"/>
  <c r="BR129" i="2" s="1"/>
  <c r="AR207" i="2"/>
  <c r="CT129" i="2" s="1"/>
  <c r="H207" i="2"/>
  <c r="BJ129" i="2" s="1"/>
  <c r="N100" i="2"/>
  <c r="R100" i="2"/>
  <c r="V100" i="2"/>
  <c r="Z100" i="2"/>
  <c r="AD100" i="2"/>
  <c r="AH100" i="2"/>
  <c r="AL100" i="2"/>
  <c r="AP100" i="2"/>
  <c r="AT100" i="2"/>
  <c r="AX100" i="2"/>
  <c r="BB100" i="2"/>
  <c r="BF100" i="2"/>
  <c r="N101" i="2"/>
  <c r="R101" i="2"/>
  <c r="V101" i="2"/>
  <c r="Z101" i="2"/>
  <c r="AD101" i="2"/>
  <c r="AH101" i="2"/>
  <c r="AL101" i="2"/>
  <c r="AP101" i="2"/>
  <c r="AT101" i="2"/>
  <c r="AX101" i="2"/>
  <c r="BB101" i="2"/>
  <c r="BF101" i="2"/>
  <c r="N102" i="2"/>
  <c r="R102" i="2"/>
  <c r="V102" i="2"/>
  <c r="Z102" i="2"/>
  <c r="AD102" i="2"/>
  <c r="AH102" i="2"/>
  <c r="AL102" i="2"/>
  <c r="AP102" i="2"/>
  <c r="AT102" i="2"/>
  <c r="AX102" i="2"/>
  <c r="BB102" i="2"/>
  <c r="BF102" i="2"/>
  <c r="N103" i="2"/>
  <c r="R103" i="2"/>
  <c r="V103" i="2"/>
  <c r="Z103" i="2"/>
  <c r="AD103" i="2"/>
  <c r="AH103" i="2"/>
  <c r="AL103" i="2"/>
  <c r="AP103" i="2"/>
  <c r="AT103" i="2"/>
  <c r="AX103" i="2"/>
  <c r="BB103" i="2"/>
  <c r="BF103" i="2"/>
  <c r="N104" i="2"/>
  <c r="BN100" i="2" s="1"/>
  <c r="R104" i="2"/>
  <c r="BR100" i="2" s="1"/>
  <c r="V104" i="2"/>
  <c r="BV100" i="2" s="1"/>
  <c r="Z104" i="2"/>
  <c r="BZ100" i="2" s="1"/>
  <c r="AD104" i="2"/>
  <c r="CD100" i="2" s="1"/>
  <c r="AH104" i="2"/>
  <c r="CH100" i="2" s="1"/>
  <c r="AL104" i="2"/>
  <c r="CL100" i="2" s="1"/>
  <c r="AP104" i="2"/>
  <c r="CP100" i="2" s="1"/>
  <c r="AT104" i="2"/>
  <c r="CT100" i="2" s="1"/>
  <c r="AX104" i="2"/>
  <c r="CX100" i="2" s="1"/>
  <c r="BB104" i="2"/>
  <c r="DB100" i="2" s="1"/>
  <c r="BF104" i="2"/>
  <c r="DF100" i="2" s="1"/>
  <c r="N105" i="2"/>
  <c r="BN101" i="2" s="1"/>
  <c r="R105" i="2"/>
  <c r="BR101" i="2" s="1"/>
  <c r="V105" i="2"/>
  <c r="BV101" i="2" s="1"/>
  <c r="Z105" i="2"/>
  <c r="BZ101" i="2" s="1"/>
  <c r="AD105" i="2"/>
  <c r="CD101" i="2" s="1"/>
  <c r="AH105" i="2"/>
  <c r="CH101" i="2" s="1"/>
  <c r="AL105" i="2"/>
  <c r="CL101" i="2" s="1"/>
  <c r="AP105" i="2"/>
  <c r="CP101" i="2" s="1"/>
  <c r="AT105" i="2"/>
  <c r="CT101" i="2" s="1"/>
  <c r="AX105" i="2"/>
  <c r="CX101" i="2" s="1"/>
  <c r="BB105" i="2"/>
  <c r="DB101" i="2" s="1"/>
  <c r="BF105" i="2"/>
  <c r="DF101" i="2" s="1"/>
  <c r="N106" i="2"/>
  <c r="BN102" i="2" s="1"/>
  <c r="R106" i="2"/>
  <c r="BR102" i="2" s="1"/>
  <c r="V106" i="2"/>
  <c r="BV102" i="2" s="1"/>
  <c r="Z106" i="2"/>
  <c r="BZ102" i="2" s="1"/>
  <c r="AD106" i="2"/>
  <c r="CD102" i="2" s="1"/>
  <c r="AH106" i="2"/>
  <c r="CH102" i="2" s="1"/>
  <c r="AL106" i="2"/>
  <c r="CL102" i="2" s="1"/>
  <c r="AP106" i="2"/>
  <c r="CP102" i="2" s="1"/>
  <c r="AT106" i="2"/>
  <c r="CT102" i="2" s="1"/>
  <c r="AX106" i="2"/>
  <c r="CX102" i="2" s="1"/>
  <c r="BB106" i="2"/>
  <c r="DB102" i="2" s="1"/>
  <c r="BF106" i="2"/>
  <c r="DF102" i="2" s="1"/>
  <c r="Q107" i="2"/>
  <c r="BQ103" i="2" s="1"/>
  <c r="Y107" i="2"/>
  <c r="BY103" i="2" s="1"/>
  <c r="AG107" i="2"/>
  <c r="CG103" i="2" s="1"/>
  <c r="AO107" i="2"/>
  <c r="CO103" i="2" s="1"/>
  <c r="AW107" i="2"/>
  <c r="CW103" i="2" s="1"/>
  <c r="BE107" i="2"/>
  <c r="DE103" i="2" s="1"/>
  <c r="O108" i="2"/>
  <c r="W108" i="2"/>
  <c r="BW104" i="2" s="1"/>
  <c r="AE108" i="2"/>
  <c r="AM108" i="2"/>
  <c r="CM104" i="2" s="1"/>
  <c r="AU108" i="2"/>
  <c r="BC108" i="2"/>
  <c r="DC104" i="2" s="1"/>
  <c r="M109" i="2"/>
  <c r="BM105" i="2" s="1"/>
  <c r="U109" i="2"/>
  <c r="AC109" i="2"/>
  <c r="CC105" i="2" s="1"/>
  <c r="AK109" i="2"/>
  <c r="CK105" i="2" s="1"/>
  <c r="AS109" i="2"/>
  <c r="CS105" i="2" s="1"/>
  <c r="BA109" i="2"/>
  <c r="S110" i="2"/>
  <c r="BS106" i="2" s="1"/>
  <c r="AA110" i="2"/>
  <c r="CA106" i="2" s="1"/>
  <c r="AI110" i="2"/>
  <c r="CI106" i="2" s="1"/>
  <c r="AQ110" i="2"/>
  <c r="CQ106" i="2" s="1"/>
  <c r="AY110" i="2"/>
  <c r="CY106" i="2" s="1"/>
  <c r="Q111" i="2"/>
  <c r="Y111" i="2"/>
  <c r="AG111" i="2"/>
  <c r="AO111" i="2"/>
  <c r="CO107" i="2" l="1"/>
  <c r="CU104" i="2"/>
  <c r="BO104" i="2"/>
  <c r="BV129" i="2"/>
  <c r="BL129" i="2"/>
  <c r="CB129" i="2"/>
  <c r="CR129" i="2"/>
  <c r="CL146" i="2"/>
  <c r="CN146" i="2"/>
  <c r="CD152" i="2"/>
  <c r="BT152" i="2"/>
  <c r="BQ152" i="2"/>
  <c r="CG152" i="2"/>
  <c r="CW152" i="2"/>
  <c r="DB145" i="2"/>
  <c r="BZ133" i="2"/>
  <c r="CD133" i="2"/>
  <c r="BS133" i="2"/>
  <c r="CI133" i="2"/>
  <c r="CY133" i="2"/>
  <c r="BP133" i="2"/>
  <c r="CF133" i="2"/>
  <c r="CV133" i="2"/>
  <c r="BM133" i="2"/>
  <c r="CC133" i="2"/>
  <c r="CS133" i="2"/>
  <c r="CE107" i="2"/>
  <c r="CK104" i="2"/>
  <c r="BM107" i="2"/>
  <c r="CS127" i="2"/>
  <c r="DB127" i="2"/>
  <c r="CQ107" i="2"/>
  <c r="CE169" i="2"/>
  <c r="BT169" i="2"/>
  <c r="BN148" i="2"/>
  <c r="CJ148" i="2"/>
  <c r="BQ148" i="2"/>
  <c r="CG148" i="2"/>
  <c r="CW148" i="2"/>
  <c r="BM142" i="2"/>
  <c r="CC142" i="2"/>
  <c r="CS142" i="2"/>
  <c r="BJ142" i="2"/>
  <c r="BZ142" i="2"/>
  <c r="CP142" i="2"/>
  <c r="DF142" i="2"/>
  <c r="BW142" i="2"/>
  <c r="CM142" i="2"/>
  <c r="DC142" i="2"/>
  <c r="CJ138" i="2"/>
  <c r="BK141" i="2"/>
  <c r="CA141" i="2"/>
  <c r="CQ141" i="2"/>
  <c r="BH141" i="2"/>
  <c r="BX141" i="2"/>
  <c r="CN141" i="2"/>
  <c r="DD141" i="2"/>
  <c r="BU141" i="2"/>
  <c r="CK141" i="2"/>
  <c r="DA141" i="2"/>
  <c r="CA114" i="2"/>
  <c r="CV114" i="2"/>
  <c r="CE115" i="2"/>
  <c r="BN115" i="2"/>
  <c r="BO119" i="2"/>
  <c r="DF119" i="2"/>
  <c r="CA112" i="2"/>
  <c r="CQ112" i="2"/>
  <c r="BO113" i="2"/>
  <c r="CE113" i="2"/>
  <c r="CU113" i="2"/>
  <c r="BO115" i="2"/>
  <c r="DC117" i="2"/>
  <c r="CI118" i="2"/>
  <c r="CT123" i="2"/>
  <c r="CL123" i="2"/>
  <c r="BP123" i="2"/>
  <c r="CV123" i="2"/>
  <c r="CL139" i="2"/>
  <c r="BU105" i="2"/>
  <c r="CH129" i="2"/>
  <c r="CA129" i="2"/>
  <c r="CD129" i="2"/>
  <c r="DB146" i="2"/>
  <c r="CR146" i="2"/>
  <c r="BI146" i="2"/>
  <c r="BY146" i="2"/>
  <c r="CO146" i="2"/>
  <c r="DE146" i="2"/>
  <c r="CT152" i="2"/>
  <c r="BK152" i="2"/>
  <c r="CA152" i="2"/>
  <c r="CQ152" i="2"/>
  <c r="BX152" i="2"/>
  <c r="BT145" i="2"/>
  <c r="BZ145" i="2"/>
  <c r="BW145" i="2"/>
  <c r="CM145" i="2"/>
  <c r="DC145" i="2"/>
  <c r="BS143" i="2"/>
  <c r="CI143" i="2"/>
  <c r="CY143" i="2"/>
  <c r="BP143" i="2"/>
  <c r="CF143" i="2"/>
  <c r="CV143" i="2"/>
  <c r="BM143" i="2"/>
  <c r="CC143" i="2"/>
  <c r="CS143" i="2"/>
  <c r="BR133" i="2"/>
  <c r="CL133" i="2"/>
  <c r="CY105" i="2"/>
  <c r="BS105" i="2"/>
  <c r="BM128" i="2"/>
  <c r="BR128" i="2"/>
  <c r="BN128" i="2"/>
  <c r="CS128" i="2"/>
  <c r="CB128" i="2"/>
  <c r="DC106" i="2"/>
  <c r="BW106" i="2"/>
  <c r="CR127" i="2"/>
  <c r="CC127" i="2"/>
  <c r="CY127" i="2"/>
  <c r="DF127" i="2"/>
  <c r="CA103" i="2"/>
  <c r="CU169" i="2"/>
  <c r="BX169" i="2"/>
  <c r="BU169" i="2"/>
  <c r="CK169" i="2"/>
  <c r="DA169" i="2"/>
  <c r="BR169" i="2"/>
  <c r="CH169" i="2"/>
  <c r="CX169" i="2"/>
  <c r="CD148" i="2"/>
  <c r="BK148" i="2"/>
  <c r="CA148" i="2"/>
  <c r="CQ148" i="2"/>
  <c r="BX148" i="2"/>
  <c r="BU138" i="2"/>
  <c r="CK138" i="2"/>
  <c r="DA138" i="2"/>
  <c r="BR138" i="2"/>
  <c r="CH138" i="2"/>
  <c r="CX138" i="2"/>
  <c r="BO138" i="2"/>
  <c r="CE138" i="2"/>
  <c r="CU138" i="2"/>
  <c r="DF141" i="2"/>
  <c r="CU115" i="2"/>
  <c r="CP139" i="2"/>
  <c r="CS139" i="2"/>
  <c r="DA105" i="2"/>
  <c r="BY107" i="2"/>
  <c r="CE104" i="2"/>
  <c r="CQ129" i="2"/>
  <c r="BS146" i="2"/>
  <c r="CI146" i="2"/>
  <c r="CY146" i="2"/>
  <c r="CB152" i="2"/>
  <c r="CJ145" i="2"/>
  <c r="BQ145" i="2"/>
  <c r="CG145" i="2"/>
  <c r="CW145" i="2"/>
  <c r="BN145" i="2"/>
  <c r="BN143" i="2"/>
  <c r="CH143" i="2"/>
  <c r="DF133" i="2"/>
  <c r="CA133" i="2"/>
  <c r="CQ133" i="2"/>
  <c r="BH133" i="2"/>
  <c r="BX133" i="2"/>
  <c r="CN133" i="2"/>
  <c r="DD133" i="2"/>
  <c r="BU133" i="2"/>
  <c r="CK133" i="2"/>
  <c r="DA133" i="2"/>
  <c r="BO107" i="2"/>
  <c r="DA104" i="2"/>
  <c r="BU104" i="2"/>
  <c r="CC128" i="2"/>
  <c r="BL128" i="2"/>
  <c r="CR128" i="2"/>
  <c r="CC107" i="2"/>
  <c r="CB127" i="2"/>
  <c r="BM127" i="2"/>
  <c r="CI127" i="2"/>
  <c r="CB169" i="2"/>
  <c r="CT148" i="2"/>
  <c r="BX142" i="2"/>
  <c r="CB138" i="2"/>
  <c r="CV138" i="2"/>
  <c r="BR141" i="2"/>
  <c r="BP114" i="2"/>
  <c r="BP115" i="2"/>
  <c r="CM117" i="2"/>
  <c r="CD114" i="2"/>
  <c r="DB115" i="2"/>
  <c r="CJ119" i="2"/>
  <c r="BS112" i="2"/>
  <c r="CI112" i="2"/>
  <c r="CY112" i="2"/>
  <c r="BW113" i="2"/>
  <c r="CM113" i="2"/>
  <c r="DC113" i="2"/>
  <c r="DC115" i="2"/>
  <c r="CI116" i="2"/>
  <c r="BN123" i="2"/>
  <c r="BR139" i="2"/>
  <c r="BQ107" i="2"/>
  <c r="CJ181" i="2"/>
  <c r="CJ177" i="2"/>
  <c r="CN181" i="2"/>
  <c r="CN177" i="2"/>
  <c r="CR181" i="2"/>
  <c r="CR177" i="2"/>
  <c r="BI181" i="2"/>
  <c r="BI177" i="2"/>
  <c r="BY181" i="2"/>
  <c r="BY177" i="2"/>
  <c r="CO181" i="2"/>
  <c r="CO177" i="2"/>
  <c r="DE181" i="2"/>
  <c r="DE177" i="2"/>
  <c r="BV181" i="2"/>
  <c r="BV177" i="2"/>
  <c r="CL181" i="2"/>
  <c r="CL177" i="2"/>
  <c r="DB181" i="2"/>
  <c r="DB177" i="2"/>
  <c r="BS181" i="2"/>
  <c r="BS177" i="2"/>
  <c r="CI181" i="2"/>
  <c r="CI177" i="2"/>
  <c r="CY181" i="2"/>
  <c r="CY177" i="2"/>
  <c r="BZ180" i="2"/>
  <c r="BZ176" i="2"/>
  <c r="BR180" i="2"/>
  <c r="BR176" i="2"/>
  <c r="CL180" i="2"/>
  <c r="CL176" i="2"/>
  <c r="BS180" i="2"/>
  <c r="BS176" i="2"/>
  <c r="CI180" i="2"/>
  <c r="CI176" i="2"/>
  <c r="CY180" i="2"/>
  <c r="CY176" i="2"/>
  <c r="BP180" i="2"/>
  <c r="BP176" i="2"/>
  <c r="CF180" i="2"/>
  <c r="CF176" i="2"/>
  <c r="CV180" i="2"/>
  <c r="CV176" i="2"/>
  <c r="BM180" i="2"/>
  <c r="BM176" i="2"/>
  <c r="CC180" i="2"/>
  <c r="CC176" i="2"/>
  <c r="CS180" i="2"/>
  <c r="CS176" i="2"/>
  <c r="BM168" i="2"/>
  <c r="CG168" i="2"/>
  <c r="DA168" i="2"/>
  <c r="DE168" i="2"/>
  <c r="BV168" i="2"/>
  <c r="CL168" i="2"/>
  <c r="DB168" i="2"/>
  <c r="BS168" i="2"/>
  <c r="CI168" i="2"/>
  <c r="CY168" i="2"/>
  <c r="BP168" i="2"/>
  <c r="CF168" i="2"/>
  <c r="CV168" i="2"/>
  <c r="BJ133" i="2"/>
  <c r="BN133" i="2"/>
  <c r="BO133" i="2"/>
  <c r="CE133" i="2"/>
  <c r="CU133" i="2"/>
  <c r="BL133" i="2"/>
  <c r="CB133" i="2"/>
  <c r="CR133" i="2"/>
  <c r="BI133" i="2"/>
  <c r="BY133" i="2"/>
  <c r="CO133" i="2"/>
  <c r="DE133" i="2"/>
  <c r="CM107" i="2"/>
  <c r="DE106" i="2"/>
  <c r="BY106" i="2"/>
  <c r="BU107" i="2"/>
  <c r="DE105" i="2"/>
  <c r="BY105" i="2"/>
  <c r="CS103" i="2"/>
  <c r="BM103" i="2"/>
  <c r="BS107" i="2"/>
  <c r="CC106" i="2"/>
  <c r="CU105" i="2"/>
  <c r="BO105" i="2"/>
  <c r="CG104" i="2"/>
  <c r="BR182" i="2"/>
  <c r="BR178" i="2"/>
  <c r="CL182" i="2"/>
  <c r="CL178" i="2"/>
  <c r="CP182" i="2"/>
  <c r="CP178" i="2"/>
  <c r="BS182" i="2"/>
  <c r="BS178" i="2"/>
  <c r="CI182" i="2"/>
  <c r="CI178" i="2"/>
  <c r="CY182" i="2"/>
  <c r="CY178" i="2"/>
  <c r="BP182" i="2"/>
  <c r="BP178" i="2"/>
  <c r="CF182" i="2"/>
  <c r="CF178" i="2"/>
  <c r="CV182" i="2"/>
  <c r="CV178" i="2"/>
  <c r="BM182" i="2"/>
  <c r="BM178" i="2"/>
  <c r="CC182" i="2"/>
  <c r="CC178" i="2"/>
  <c r="CS182" i="2"/>
  <c r="CS178" i="2"/>
  <c r="BO179" i="2"/>
  <c r="BO175" i="2"/>
  <c r="BO173" i="2"/>
  <c r="BW179" i="2"/>
  <c r="BW175" i="2"/>
  <c r="BW173" i="2"/>
  <c r="BH179" i="2"/>
  <c r="BH173" i="2"/>
  <c r="BH175" i="2"/>
  <c r="BX179" i="2"/>
  <c r="BX173" i="2"/>
  <c r="BX175" i="2"/>
  <c r="CZ179" i="2"/>
  <c r="CZ173" i="2"/>
  <c r="CZ175" i="2"/>
  <c r="BU179" i="2"/>
  <c r="BU175" i="2"/>
  <c r="BU173" i="2"/>
  <c r="CN179" i="2"/>
  <c r="CN173" i="2"/>
  <c r="CN175" i="2"/>
  <c r="BR179" i="2"/>
  <c r="BR175" i="2"/>
  <c r="BR173" i="2"/>
  <c r="CH179" i="2"/>
  <c r="CH175" i="2"/>
  <c r="CH173" i="2"/>
  <c r="CS175" i="2"/>
  <c r="CS173" i="2"/>
  <c r="CS179" i="2"/>
  <c r="CP179" i="2"/>
  <c r="CP175" i="2"/>
  <c r="CP173" i="2"/>
  <c r="DF179" i="2"/>
  <c r="DF175" i="2"/>
  <c r="DF173" i="2"/>
  <c r="CU179" i="2"/>
  <c r="CU175" i="2"/>
  <c r="CU173" i="2"/>
  <c r="BU174" i="2"/>
  <c r="BU172" i="2"/>
  <c r="CO174" i="2"/>
  <c r="CO172" i="2"/>
  <c r="CS174" i="2"/>
  <c r="CS172" i="2"/>
  <c r="BJ172" i="2"/>
  <c r="BJ174" i="2"/>
  <c r="BZ172" i="2"/>
  <c r="BZ174" i="2"/>
  <c r="CP172" i="2"/>
  <c r="CP174" i="2"/>
  <c r="DF172" i="2"/>
  <c r="DF174" i="2"/>
  <c r="BW174" i="2"/>
  <c r="BW172" i="2"/>
  <c r="CM174" i="2"/>
  <c r="CM172" i="2"/>
  <c r="DC174" i="2"/>
  <c r="DC172" i="2"/>
  <c r="BT174" i="2"/>
  <c r="BT172" i="2"/>
  <c r="CJ174" i="2"/>
  <c r="CJ172" i="2"/>
  <c r="CZ174" i="2"/>
  <c r="CZ172" i="2"/>
  <c r="CI169" i="2"/>
  <c r="CF169" i="2"/>
  <c r="CH159" i="2"/>
  <c r="CH154" i="2"/>
  <c r="DB159" i="2"/>
  <c r="DB154" i="2"/>
  <c r="DF159" i="2"/>
  <c r="DF154" i="2"/>
  <c r="BK154" i="2"/>
  <c r="BK159" i="2"/>
  <c r="CA154" i="2"/>
  <c r="CA159" i="2"/>
  <c r="CQ154" i="2"/>
  <c r="CQ159" i="2"/>
  <c r="BH154" i="2"/>
  <c r="BH159" i="2"/>
  <c r="BX154" i="2"/>
  <c r="BX159" i="2"/>
  <c r="CN154" i="2"/>
  <c r="CN159" i="2"/>
  <c r="DD154" i="2"/>
  <c r="DD159" i="2"/>
  <c r="BU159" i="2"/>
  <c r="BU154" i="2"/>
  <c r="CK159" i="2"/>
  <c r="CK154" i="2"/>
  <c r="DA159" i="2"/>
  <c r="DA154" i="2"/>
  <c r="CR151" i="2"/>
  <c r="BT151" i="2"/>
  <c r="BX151" i="2"/>
  <c r="BM151" i="2"/>
  <c r="CC151" i="2"/>
  <c r="CS151" i="2"/>
  <c r="BJ151" i="2"/>
  <c r="BZ151" i="2"/>
  <c r="CP151" i="2"/>
  <c r="DF151" i="2"/>
  <c r="BW151" i="2"/>
  <c r="CM151" i="2"/>
  <c r="DC151" i="2"/>
  <c r="CN142" i="2"/>
  <c r="BI142" i="2"/>
  <c r="BY142" i="2"/>
  <c r="CO142" i="2"/>
  <c r="DE142" i="2"/>
  <c r="BV142" i="2"/>
  <c r="CL142" i="2"/>
  <c r="DB142" i="2"/>
  <c r="BS142" i="2"/>
  <c r="CI142" i="2"/>
  <c r="CY142" i="2"/>
  <c r="BS162" i="2"/>
  <c r="BS156" i="2"/>
  <c r="BL162" i="2"/>
  <c r="BL156" i="2"/>
  <c r="CM162" i="2"/>
  <c r="CM156" i="2"/>
  <c r="CA162" i="2"/>
  <c r="CA156" i="2"/>
  <c r="CE162" i="2"/>
  <c r="CE156" i="2"/>
  <c r="BX156" i="2"/>
  <c r="BX162" i="2"/>
  <c r="CN156" i="2"/>
  <c r="CN162" i="2"/>
  <c r="DD156" i="2"/>
  <c r="DD162" i="2"/>
  <c r="CC162" i="2"/>
  <c r="CC156" i="2"/>
  <c r="CS162" i="2"/>
  <c r="CS156" i="2"/>
  <c r="BR162" i="2"/>
  <c r="BR156" i="2"/>
  <c r="CH162" i="2"/>
  <c r="CH156" i="2"/>
  <c r="CX162" i="2"/>
  <c r="CX156" i="2"/>
  <c r="CX150" i="2"/>
  <c r="BJ150" i="2"/>
  <c r="BN150" i="2"/>
  <c r="BO150" i="2"/>
  <c r="CE150" i="2"/>
  <c r="CU150" i="2"/>
  <c r="BL150" i="2"/>
  <c r="CB150" i="2"/>
  <c r="CR150" i="2"/>
  <c r="BI150" i="2"/>
  <c r="BY150" i="2"/>
  <c r="CO150" i="2"/>
  <c r="DE150" i="2"/>
  <c r="BT147" i="2"/>
  <c r="BX147" i="2"/>
  <c r="CB147" i="2"/>
  <c r="BQ147" i="2"/>
  <c r="CG147" i="2"/>
  <c r="CW147" i="2"/>
  <c r="BN147" i="2"/>
  <c r="CD147" i="2"/>
  <c r="CT147" i="2"/>
  <c r="BK147" i="2"/>
  <c r="CA147" i="2"/>
  <c r="CQ147" i="2"/>
  <c r="BN141" i="2"/>
  <c r="CH141" i="2"/>
  <c r="BW141" i="2"/>
  <c r="CM141" i="2"/>
  <c r="DC141" i="2"/>
  <c r="BT141" i="2"/>
  <c r="CJ141" i="2"/>
  <c r="CZ141" i="2"/>
  <c r="BQ141" i="2"/>
  <c r="CG141" i="2"/>
  <c r="CW141" i="2"/>
  <c r="BR137" i="2"/>
  <c r="DB137" i="2"/>
  <c r="DF137" i="2"/>
  <c r="BK137" i="2"/>
  <c r="CA137" i="2"/>
  <c r="CQ137" i="2"/>
  <c r="BH137" i="2"/>
  <c r="BX137" i="2"/>
  <c r="CN137" i="2"/>
  <c r="DD137" i="2"/>
  <c r="BU137" i="2"/>
  <c r="CK137" i="2"/>
  <c r="DA137" i="2"/>
  <c r="CL161" i="2"/>
  <c r="CL157" i="2"/>
  <c r="CL155" i="2"/>
  <c r="CP161" i="2"/>
  <c r="CP157" i="2"/>
  <c r="CP155" i="2"/>
  <c r="CT161" i="2"/>
  <c r="CT157" i="2"/>
  <c r="CT155" i="2"/>
  <c r="BK155" i="2"/>
  <c r="BK161" i="2"/>
  <c r="BK157" i="2"/>
  <c r="CA155" i="2"/>
  <c r="CA161" i="2"/>
  <c r="CA157" i="2"/>
  <c r="CQ155" i="2"/>
  <c r="CQ161" i="2"/>
  <c r="CQ157" i="2"/>
  <c r="BH161" i="2"/>
  <c r="BH157" i="2"/>
  <c r="BH155" i="2"/>
  <c r="BX161" i="2"/>
  <c r="BX157" i="2"/>
  <c r="BX155" i="2"/>
  <c r="CN161" i="2"/>
  <c r="CN157" i="2"/>
  <c r="CN155" i="2"/>
  <c r="DD161" i="2"/>
  <c r="DD157" i="2"/>
  <c r="DD155" i="2"/>
  <c r="BU161" i="2"/>
  <c r="BU157" i="2"/>
  <c r="BU155" i="2"/>
  <c r="CK161" i="2"/>
  <c r="CK157" i="2"/>
  <c r="CK155" i="2"/>
  <c r="DA161" i="2"/>
  <c r="DA157" i="2"/>
  <c r="DA155" i="2"/>
  <c r="CN149" i="2"/>
  <c r="CR149" i="2"/>
  <c r="BT149" i="2"/>
  <c r="BM149" i="2"/>
  <c r="CC149" i="2"/>
  <c r="CS149" i="2"/>
  <c r="BJ149" i="2"/>
  <c r="BZ149" i="2"/>
  <c r="CP149" i="2"/>
  <c r="DF149" i="2"/>
  <c r="BW149" i="2"/>
  <c r="CM149" i="2"/>
  <c r="DC149" i="2"/>
  <c r="BX144" i="2"/>
  <c r="BP144" i="2"/>
  <c r="CJ144" i="2"/>
  <c r="BQ144" i="2"/>
  <c r="CG144" i="2"/>
  <c r="CW144" i="2"/>
  <c r="BN144" i="2"/>
  <c r="CD144" i="2"/>
  <c r="CT144" i="2"/>
  <c r="BK144" i="2"/>
  <c r="CA144" i="2"/>
  <c r="CQ144" i="2"/>
  <c r="CJ134" i="2"/>
  <c r="BX134" i="2"/>
  <c r="CB134" i="2"/>
  <c r="CV134" i="2"/>
  <c r="BU134" i="2"/>
  <c r="CK134" i="2"/>
  <c r="DA134" i="2"/>
  <c r="BR134" i="2"/>
  <c r="CH134" i="2"/>
  <c r="CX134" i="2"/>
  <c r="BO134" i="2"/>
  <c r="CE134" i="2"/>
  <c r="CU134" i="2"/>
  <c r="BP103" i="2"/>
  <c r="CF103" i="2"/>
  <c r="CV103" i="2"/>
  <c r="BP104" i="2"/>
  <c r="CF104" i="2"/>
  <c r="CV104" i="2"/>
  <c r="BP105" i="2"/>
  <c r="CF105" i="2"/>
  <c r="CV105" i="2"/>
  <c r="BP106" i="2"/>
  <c r="CF106" i="2"/>
  <c r="CV106" i="2"/>
  <c r="BP107" i="2"/>
  <c r="CF107" i="2"/>
  <c r="CV107" i="2"/>
  <c r="BP108" i="2"/>
  <c r="CF108" i="2"/>
  <c r="CV108" i="2"/>
  <c r="BP109" i="2"/>
  <c r="CF109" i="2"/>
  <c r="CV109" i="2"/>
  <c r="BP110" i="2"/>
  <c r="CF110" i="2"/>
  <c r="CV110" i="2"/>
  <c r="BP111" i="2"/>
  <c r="CF111" i="2"/>
  <c r="CV111" i="2"/>
  <c r="BP112" i="2"/>
  <c r="CF112" i="2"/>
  <c r="CV112" i="2"/>
  <c r="BP113" i="2"/>
  <c r="CF113" i="2"/>
  <c r="CV113" i="2"/>
  <c r="CJ117" i="2"/>
  <c r="BT126" i="2"/>
  <c r="BT121" i="2"/>
  <c r="DE107" i="2"/>
  <c r="BY108" i="2"/>
  <c r="CO108" i="2"/>
  <c r="DE108" i="2"/>
  <c r="BY109" i="2"/>
  <c r="CO109" i="2"/>
  <c r="DE109" i="2"/>
  <c r="BY110" i="2"/>
  <c r="CO110" i="2"/>
  <c r="DE110" i="2"/>
  <c r="BY111" i="2"/>
  <c r="CO111" i="2"/>
  <c r="DE111" i="2"/>
  <c r="BY112" i="2"/>
  <c r="CO112" i="2"/>
  <c r="DE112" i="2"/>
  <c r="BY113" i="2"/>
  <c r="CO113" i="2"/>
  <c r="DE113" i="2"/>
  <c r="CB114" i="2"/>
  <c r="CZ115" i="2"/>
  <c r="CZ116" i="2"/>
  <c r="CH119" i="2"/>
  <c r="BN103" i="2"/>
  <c r="CD103" i="2"/>
  <c r="CT103" i="2"/>
  <c r="BN104" i="2"/>
  <c r="CD104" i="2"/>
  <c r="CT104" i="2"/>
  <c r="BN105" i="2"/>
  <c r="CD105" i="2"/>
  <c r="CT105" i="2"/>
  <c r="BN106" i="2"/>
  <c r="CD106" i="2"/>
  <c r="CT106" i="2"/>
  <c r="BN107" i="2"/>
  <c r="CD107" i="2"/>
  <c r="CT107" i="2"/>
  <c r="BN108" i="2"/>
  <c r="CD108" i="2"/>
  <c r="CT108" i="2"/>
  <c r="BN109" i="2"/>
  <c r="CD109" i="2"/>
  <c r="CT109" i="2"/>
  <c r="BN110" i="2"/>
  <c r="CD110" i="2"/>
  <c r="CT110" i="2"/>
  <c r="BN111" i="2"/>
  <c r="CD111" i="2"/>
  <c r="CT111" i="2"/>
  <c r="BN112" i="2"/>
  <c r="CD112" i="2"/>
  <c r="CT112" i="2"/>
  <c r="BN113" i="2"/>
  <c r="CD113" i="2"/>
  <c r="CT113" i="2"/>
  <c r="BN114" i="2"/>
  <c r="DD114" i="2"/>
  <c r="CF115" i="2"/>
  <c r="BL116" i="2"/>
  <c r="DC116" i="2"/>
  <c r="CZ117" i="2"/>
  <c r="CX118" i="2"/>
  <c r="CU107" i="2"/>
  <c r="BS108" i="2"/>
  <c r="CI108" i="2"/>
  <c r="CY108" i="2"/>
  <c r="BW109" i="2"/>
  <c r="CM109" i="2"/>
  <c r="DC109" i="2"/>
  <c r="CA110" i="2"/>
  <c r="CQ110" i="2"/>
  <c r="BO111" i="2"/>
  <c r="CE111" i="2"/>
  <c r="CU111" i="2"/>
  <c r="BW112" i="2"/>
  <c r="CM112" i="2"/>
  <c r="DC112" i="2"/>
  <c r="CA113" i="2"/>
  <c r="CQ113" i="2"/>
  <c r="BO114" i="2"/>
  <c r="CJ114" i="2"/>
  <c r="DF114" i="2"/>
  <c r="CH115" i="2"/>
  <c r="BO116" i="2"/>
  <c r="DF116" i="2"/>
  <c r="CR117" i="2"/>
  <c r="CP118" i="2"/>
  <c r="CM119" i="2"/>
  <c r="BX115" i="2"/>
  <c r="CT115" i="2"/>
  <c r="BS116" i="2"/>
  <c r="CN116" i="2"/>
  <c r="BN117" i="2"/>
  <c r="CI117" i="2"/>
  <c r="DD117" i="2"/>
  <c r="CD118" i="2"/>
  <c r="CY118" i="2"/>
  <c r="BX119" i="2"/>
  <c r="CT119" i="2"/>
  <c r="BN126" i="2"/>
  <c r="BN121" i="2"/>
  <c r="CI126" i="2"/>
  <c r="CI121" i="2"/>
  <c r="DD126" i="2"/>
  <c r="DD121" i="2"/>
  <c r="BN122" i="2"/>
  <c r="BN124" i="2"/>
  <c r="CD123" i="2"/>
  <c r="CJ126" i="2"/>
  <c r="CJ121" i="2"/>
  <c r="DF126" i="2"/>
  <c r="DF121" i="2"/>
  <c r="BR124" i="2"/>
  <c r="BR122" i="2"/>
  <c r="CH123" i="2"/>
  <c r="CA116" i="2"/>
  <c r="CV116" i="2"/>
  <c r="CA117" i="2"/>
  <c r="CV117" i="2"/>
  <c r="CA118" i="2"/>
  <c r="CV118" i="2"/>
  <c r="CA119" i="2"/>
  <c r="CV119" i="2"/>
  <c r="CA126" i="2"/>
  <c r="CA121" i="2"/>
  <c r="CV126" i="2"/>
  <c r="CV121" i="2"/>
  <c r="BV123" i="2"/>
  <c r="CB126" i="2"/>
  <c r="CB121" i="2"/>
  <c r="CX126" i="2"/>
  <c r="CX121" i="2"/>
  <c r="BZ123" i="2"/>
  <c r="BW124" i="2"/>
  <c r="BW122" i="2"/>
  <c r="CM124" i="2"/>
  <c r="CM122" i="2"/>
  <c r="DC124" i="2"/>
  <c r="DC122" i="2"/>
  <c r="CA123" i="2"/>
  <c r="CQ123" i="2"/>
  <c r="BL124" i="2"/>
  <c r="BL122" i="2"/>
  <c r="CB124" i="2"/>
  <c r="CB122" i="2"/>
  <c r="CR124" i="2"/>
  <c r="CR122" i="2"/>
  <c r="BL123" i="2"/>
  <c r="CB123" i="2"/>
  <c r="CR123" i="2"/>
  <c r="BM114" i="2"/>
  <c r="CC114" i="2"/>
  <c r="CS114" i="2"/>
  <c r="BM115" i="2"/>
  <c r="CC115" i="2"/>
  <c r="CS115" i="2"/>
  <c r="BM116" i="2"/>
  <c r="CC116" i="2"/>
  <c r="CS116" i="2"/>
  <c r="BM117" i="2"/>
  <c r="CC117" i="2"/>
  <c r="CS117" i="2"/>
  <c r="BM118" i="2"/>
  <c r="CC118" i="2"/>
  <c r="CS118" i="2"/>
  <c r="BM119" i="2"/>
  <c r="CC119" i="2"/>
  <c r="CS119" i="2"/>
  <c r="BM126" i="2"/>
  <c r="BM121" i="2"/>
  <c r="CC126" i="2"/>
  <c r="CC121" i="2"/>
  <c r="CS126" i="2"/>
  <c r="CS121" i="2"/>
  <c r="BM124" i="2"/>
  <c r="BM122" i="2"/>
  <c r="CC124" i="2"/>
  <c r="CC122" i="2"/>
  <c r="CS124" i="2"/>
  <c r="CS122" i="2"/>
  <c r="BM123" i="2"/>
  <c r="CC123" i="2"/>
  <c r="CS123" i="2"/>
  <c r="BN139" i="2"/>
  <c r="CH139" i="2"/>
  <c r="CZ181" i="2"/>
  <c r="CZ177" i="2"/>
  <c r="DD181" i="2"/>
  <c r="DD177" i="2"/>
  <c r="BP181" i="2"/>
  <c r="BP177" i="2"/>
  <c r="BM181" i="2"/>
  <c r="BM177" i="2"/>
  <c r="CC181" i="2"/>
  <c r="CC177" i="2"/>
  <c r="CS181" i="2"/>
  <c r="CS177" i="2"/>
  <c r="BJ181" i="2"/>
  <c r="BJ177" i="2"/>
  <c r="BZ181" i="2"/>
  <c r="BZ177" i="2"/>
  <c r="CP181" i="2"/>
  <c r="CP177" i="2"/>
  <c r="DF181" i="2"/>
  <c r="DF177" i="2"/>
  <c r="BW181" i="2"/>
  <c r="BW177" i="2"/>
  <c r="CM181" i="2"/>
  <c r="CM177" i="2"/>
  <c r="DC181" i="2"/>
  <c r="DC177" i="2"/>
  <c r="CP180" i="2"/>
  <c r="CP176" i="2"/>
  <c r="BN180" i="2"/>
  <c r="BN176" i="2"/>
  <c r="CH180" i="2"/>
  <c r="CH176" i="2"/>
  <c r="DB180" i="2"/>
  <c r="DB176" i="2"/>
  <c r="BW176" i="2"/>
  <c r="BW180" i="2"/>
  <c r="CM176" i="2"/>
  <c r="CM180" i="2"/>
  <c r="DC176" i="2"/>
  <c r="DC180" i="2"/>
  <c r="BT180" i="2"/>
  <c r="BT176" i="2"/>
  <c r="CJ180" i="2"/>
  <c r="CJ176" i="2"/>
  <c r="CZ180" i="2"/>
  <c r="CZ176" i="2"/>
  <c r="BQ180" i="2"/>
  <c r="BQ176" i="2"/>
  <c r="CG180" i="2"/>
  <c r="CG176" i="2"/>
  <c r="CW180" i="2"/>
  <c r="CW176" i="2"/>
  <c r="CC168" i="2"/>
  <c r="CW168" i="2"/>
  <c r="BI168" i="2"/>
  <c r="BJ168" i="2"/>
  <c r="BZ168" i="2"/>
  <c r="CP168" i="2"/>
  <c r="DF168" i="2"/>
  <c r="BW168" i="2"/>
  <c r="CM168" i="2"/>
  <c r="DC168" i="2"/>
  <c r="BT168" i="2"/>
  <c r="CJ168" i="2"/>
  <c r="CZ168" i="2"/>
  <c r="CW105" i="2"/>
  <c r="BQ105" i="2"/>
  <c r="CK103" i="2"/>
  <c r="DA106" i="2"/>
  <c r="BU106" i="2"/>
  <c r="DE104" i="2"/>
  <c r="BY104" i="2"/>
  <c r="CD182" i="2"/>
  <c r="CD178" i="2"/>
  <c r="CH182" i="2"/>
  <c r="CH178" i="2"/>
  <c r="DB182" i="2"/>
  <c r="DB178" i="2"/>
  <c r="DF182" i="2"/>
  <c r="DF178" i="2"/>
  <c r="BW182" i="2"/>
  <c r="BW178" i="2"/>
  <c r="CM182" i="2"/>
  <c r="CM178" i="2"/>
  <c r="DC182" i="2"/>
  <c r="DC178" i="2"/>
  <c r="BT182" i="2"/>
  <c r="BT178" i="2"/>
  <c r="CJ182" i="2"/>
  <c r="CJ178" i="2"/>
  <c r="CZ182" i="2"/>
  <c r="CZ178" i="2"/>
  <c r="BQ182" i="2"/>
  <c r="BQ178" i="2"/>
  <c r="CG182" i="2"/>
  <c r="CG178" i="2"/>
  <c r="CW182" i="2"/>
  <c r="CW178" i="2"/>
  <c r="CE179" i="2"/>
  <c r="CE175" i="2"/>
  <c r="CE173" i="2"/>
  <c r="CV179" i="2"/>
  <c r="CV175" i="2"/>
  <c r="CV173" i="2"/>
  <c r="BL179" i="2"/>
  <c r="BL173" i="2"/>
  <c r="BL175" i="2"/>
  <c r="CB179" i="2"/>
  <c r="CB173" i="2"/>
  <c r="CB175" i="2"/>
  <c r="BI179" i="2"/>
  <c r="BI175" i="2"/>
  <c r="BI173" i="2"/>
  <c r="BY179" i="2"/>
  <c r="BY175" i="2"/>
  <c r="BY173" i="2"/>
  <c r="DD179" i="2"/>
  <c r="DD173" i="2"/>
  <c r="DD175" i="2"/>
  <c r="BV179" i="2"/>
  <c r="BV175" i="2"/>
  <c r="BV173" i="2"/>
  <c r="CR179" i="2"/>
  <c r="CR173" i="2"/>
  <c r="CR175" i="2"/>
  <c r="CW179" i="2"/>
  <c r="CW175" i="2"/>
  <c r="CW173" i="2"/>
  <c r="CT179" i="2"/>
  <c r="CT175" i="2"/>
  <c r="CT173" i="2"/>
  <c r="CI179" i="2"/>
  <c r="CI175" i="2"/>
  <c r="CI173" i="2"/>
  <c r="CY179" i="2"/>
  <c r="CY175" i="2"/>
  <c r="CY173" i="2"/>
  <c r="CK174" i="2"/>
  <c r="CK172" i="2"/>
  <c r="DE174" i="2"/>
  <c r="DE172" i="2"/>
  <c r="BQ174" i="2"/>
  <c r="BQ172" i="2"/>
  <c r="BN172" i="2"/>
  <c r="BN174" i="2"/>
  <c r="CD172" i="2"/>
  <c r="CD174" i="2"/>
  <c r="CT172" i="2"/>
  <c r="CT174" i="2"/>
  <c r="BK174" i="2"/>
  <c r="BK172" i="2"/>
  <c r="CA174" i="2"/>
  <c r="CA172" i="2"/>
  <c r="CQ174" i="2"/>
  <c r="CQ172" i="2"/>
  <c r="BH174" i="2"/>
  <c r="BH172" i="2"/>
  <c r="BX174" i="2"/>
  <c r="BX172" i="2"/>
  <c r="CN174" i="2"/>
  <c r="CN172" i="2"/>
  <c r="DD174" i="2"/>
  <c r="DD172" i="2"/>
  <c r="CX159" i="2"/>
  <c r="CX154" i="2"/>
  <c r="BJ159" i="2"/>
  <c r="BJ154" i="2"/>
  <c r="BN159" i="2"/>
  <c r="BN154" i="2"/>
  <c r="BO154" i="2"/>
  <c r="BO159" i="2"/>
  <c r="CE154" i="2"/>
  <c r="CE159" i="2"/>
  <c r="CU154" i="2"/>
  <c r="CU159" i="2"/>
  <c r="BL154" i="2"/>
  <c r="BL159" i="2"/>
  <c r="CB154" i="2"/>
  <c r="CB159" i="2"/>
  <c r="CR154" i="2"/>
  <c r="CR159" i="2"/>
  <c r="BI159" i="2"/>
  <c r="BI154" i="2"/>
  <c r="BY159" i="2"/>
  <c r="BY154" i="2"/>
  <c r="CO159" i="2"/>
  <c r="CO154" i="2"/>
  <c r="DE159" i="2"/>
  <c r="DE154" i="2"/>
  <c r="BP151" i="2"/>
  <c r="CJ151" i="2"/>
  <c r="CN151" i="2"/>
  <c r="BQ151" i="2"/>
  <c r="CG151" i="2"/>
  <c r="CW151" i="2"/>
  <c r="BN151" i="2"/>
  <c r="CD151" i="2"/>
  <c r="CT151" i="2"/>
  <c r="BK151" i="2"/>
  <c r="CA151" i="2"/>
  <c r="CQ151" i="2"/>
  <c r="BC140" i="2"/>
  <c r="DC136" i="2" s="1"/>
  <c r="AY140" i="2"/>
  <c r="CY136" i="2" s="1"/>
  <c r="AU140" i="2"/>
  <c r="CU136" i="2" s="1"/>
  <c r="AQ140" i="2"/>
  <c r="CQ136" i="2" s="1"/>
  <c r="AM140" i="2"/>
  <c r="CM136" i="2" s="1"/>
  <c r="AI140" i="2"/>
  <c r="CI136" i="2" s="1"/>
  <c r="AE140" i="2"/>
  <c r="CE136" i="2" s="1"/>
  <c r="AA140" i="2"/>
  <c r="CA136" i="2" s="1"/>
  <c r="W140" i="2"/>
  <c r="BW136" i="2" s="1"/>
  <c r="S140" i="2"/>
  <c r="BS136" i="2" s="1"/>
  <c r="O140" i="2"/>
  <c r="BO136" i="2" s="1"/>
  <c r="K140" i="2"/>
  <c r="BK136" i="2" s="1"/>
  <c r="BF140" i="2"/>
  <c r="DF136" i="2" s="1"/>
  <c r="BB140" i="2"/>
  <c r="DB136" i="2" s="1"/>
  <c r="AX140" i="2"/>
  <c r="CX136" i="2" s="1"/>
  <c r="AT140" i="2"/>
  <c r="CT136" i="2" s="1"/>
  <c r="AP140" i="2"/>
  <c r="CP136" i="2" s="1"/>
  <c r="AL140" i="2"/>
  <c r="CL136" i="2" s="1"/>
  <c r="AH140" i="2"/>
  <c r="CH136" i="2" s="1"/>
  <c r="AD140" i="2"/>
  <c r="CD136" i="2" s="1"/>
  <c r="Z140" i="2"/>
  <c r="BZ136" i="2" s="1"/>
  <c r="V140" i="2"/>
  <c r="BV136" i="2" s="1"/>
  <c r="R140" i="2"/>
  <c r="BR136" i="2" s="1"/>
  <c r="N140" i="2"/>
  <c r="BN136" i="2" s="1"/>
  <c r="J140" i="2"/>
  <c r="BJ136" i="2" s="1"/>
  <c r="BE140" i="2"/>
  <c r="DE136" i="2" s="1"/>
  <c r="BA140" i="2"/>
  <c r="DA136" i="2" s="1"/>
  <c r="AW140" i="2"/>
  <c r="CW136" i="2" s="1"/>
  <c r="AS140" i="2"/>
  <c r="CS136" i="2" s="1"/>
  <c r="AO140" i="2"/>
  <c r="CO136" i="2" s="1"/>
  <c r="AK140" i="2"/>
  <c r="CK136" i="2" s="1"/>
  <c r="AG140" i="2"/>
  <c r="CG136" i="2" s="1"/>
  <c r="AC140" i="2"/>
  <c r="CC136" i="2" s="1"/>
  <c r="Y140" i="2"/>
  <c r="BY136" i="2" s="1"/>
  <c r="U140" i="2"/>
  <c r="BU136" i="2" s="1"/>
  <c r="Q140" i="2"/>
  <c r="BQ136" i="2" s="1"/>
  <c r="M140" i="2"/>
  <c r="BM136" i="2" s="1"/>
  <c r="I140" i="2"/>
  <c r="BI136" i="2" s="1"/>
  <c r="AZ140" i="2"/>
  <c r="CZ136" i="2" s="1"/>
  <c r="AJ140" i="2"/>
  <c r="CJ136" i="2" s="1"/>
  <c r="T140" i="2"/>
  <c r="BT136" i="2" s="1"/>
  <c r="AV140" i="2"/>
  <c r="CV136" i="2" s="1"/>
  <c r="AF140" i="2"/>
  <c r="CF136" i="2" s="1"/>
  <c r="P140" i="2"/>
  <c r="BP136" i="2" s="1"/>
  <c r="AR140" i="2"/>
  <c r="CR136" i="2" s="1"/>
  <c r="AB140" i="2"/>
  <c r="CB136" i="2" s="1"/>
  <c r="L140" i="2"/>
  <c r="BL136" i="2" s="1"/>
  <c r="H140" i="2"/>
  <c r="BH136" i="2" s="1"/>
  <c r="BD140" i="2"/>
  <c r="DD136" i="2" s="1"/>
  <c r="AN140" i="2"/>
  <c r="CN136" i="2" s="1"/>
  <c r="X140" i="2"/>
  <c r="BX136" i="2" s="1"/>
  <c r="CI162" i="2"/>
  <c r="CI156" i="2"/>
  <c r="BI162" i="2"/>
  <c r="BI156" i="2"/>
  <c r="DC162" i="2"/>
  <c r="DC156" i="2"/>
  <c r="CQ162" i="2"/>
  <c r="CQ156" i="2"/>
  <c r="CU162" i="2"/>
  <c r="CU156" i="2"/>
  <c r="CB162" i="2"/>
  <c r="CB156" i="2"/>
  <c r="CR162" i="2"/>
  <c r="CR156" i="2"/>
  <c r="BQ162" i="2"/>
  <c r="BQ156" i="2"/>
  <c r="CG162" i="2"/>
  <c r="CG156" i="2"/>
  <c r="CW162" i="2"/>
  <c r="CW156" i="2"/>
  <c r="BV162" i="2"/>
  <c r="BV156" i="2"/>
  <c r="CL162" i="2"/>
  <c r="CL156" i="2"/>
  <c r="DB162" i="2"/>
  <c r="DB156" i="2"/>
  <c r="BV150" i="2"/>
  <c r="BZ150" i="2"/>
  <c r="CD150" i="2"/>
  <c r="BS150" i="2"/>
  <c r="CI150" i="2"/>
  <c r="CY150" i="2"/>
  <c r="BP150" i="2"/>
  <c r="CF150" i="2"/>
  <c r="CV150" i="2"/>
  <c r="BM150" i="2"/>
  <c r="CC150" i="2"/>
  <c r="CS150" i="2"/>
  <c r="BP147" i="2"/>
  <c r="CJ147" i="2"/>
  <c r="CN147" i="2"/>
  <c r="CR147" i="2"/>
  <c r="BU147" i="2"/>
  <c r="CK147" i="2"/>
  <c r="DA147" i="2"/>
  <c r="BR147" i="2"/>
  <c r="CH147" i="2"/>
  <c r="CX147" i="2"/>
  <c r="BO147" i="2"/>
  <c r="CE147" i="2"/>
  <c r="CU147" i="2"/>
  <c r="CH137" i="2"/>
  <c r="BJ137" i="2"/>
  <c r="BN137" i="2"/>
  <c r="BO137" i="2"/>
  <c r="CE137" i="2"/>
  <c r="CU137" i="2"/>
  <c r="BL137" i="2"/>
  <c r="CB137" i="2"/>
  <c r="CR137" i="2"/>
  <c r="BI137" i="2"/>
  <c r="BY137" i="2"/>
  <c r="CO137" i="2"/>
  <c r="DE137" i="2"/>
  <c r="DB161" i="2"/>
  <c r="DB157" i="2"/>
  <c r="DB155" i="2"/>
  <c r="DF161" i="2"/>
  <c r="DF157" i="2"/>
  <c r="DF155" i="2"/>
  <c r="BR161" i="2"/>
  <c r="BR157" i="2"/>
  <c r="BR155" i="2"/>
  <c r="BO161" i="2"/>
  <c r="BO157" i="2"/>
  <c r="BO155" i="2"/>
  <c r="CE161" i="2"/>
  <c r="CE157" i="2"/>
  <c r="CE155" i="2"/>
  <c r="CU161" i="2"/>
  <c r="CU157" i="2"/>
  <c r="CU155" i="2"/>
  <c r="BL161" i="2"/>
  <c r="BL157" i="2"/>
  <c r="BL155" i="2"/>
  <c r="CB161" i="2"/>
  <c r="CB157" i="2"/>
  <c r="CB155" i="2"/>
  <c r="CR161" i="2"/>
  <c r="CR157" i="2"/>
  <c r="CR155" i="2"/>
  <c r="BI161" i="2"/>
  <c r="BI157" i="2"/>
  <c r="BI155" i="2"/>
  <c r="BY161" i="2"/>
  <c r="BY157" i="2"/>
  <c r="BY155" i="2"/>
  <c r="CO161" i="2"/>
  <c r="CO157" i="2"/>
  <c r="CO155" i="2"/>
  <c r="DE161" i="2"/>
  <c r="DE157" i="2"/>
  <c r="DE155" i="2"/>
  <c r="DD149" i="2"/>
  <c r="BP149" i="2"/>
  <c r="CJ149" i="2"/>
  <c r="BQ149" i="2"/>
  <c r="CG149" i="2"/>
  <c r="CW149" i="2"/>
  <c r="BN149" i="2"/>
  <c r="CD149" i="2"/>
  <c r="CT149" i="2"/>
  <c r="BK149" i="2"/>
  <c r="CA149" i="2"/>
  <c r="CQ149" i="2"/>
  <c r="CN144" i="2"/>
  <c r="BL144" i="2"/>
  <c r="CF144" i="2"/>
  <c r="CZ144" i="2"/>
  <c r="BU144" i="2"/>
  <c r="CK144" i="2"/>
  <c r="DA144" i="2"/>
  <c r="BR144" i="2"/>
  <c r="CH144" i="2"/>
  <c r="CX144" i="2"/>
  <c r="BO144" i="2"/>
  <c r="CE144" i="2"/>
  <c r="CU144" i="2"/>
  <c r="CZ134" i="2"/>
  <c r="CN134" i="2"/>
  <c r="CR134" i="2"/>
  <c r="BI134" i="2"/>
  <c r="BY134" i="2"/>
  <c r="CO134" i="2"/>
  <c r="DE134" i="2"/>
  <c r="BV134" i="2"/>
  <c r="CL134" i="2"/>
  <c r="DB134" i="2"/>
  <c r="BS134" i="2"/>
  <c r="CI134" i="2"/>
  <c r="CY134" i="2"/>
  <c r="BT103" i="2"/>
  <c r="CJ103" i="2"/>
  <c r="CZ103" i="2"/>
  <c r="BT104" i="2"/>
  <c r="CJ104" i="2"/>
  <c r="CZ104" i="2"/>
  <c r="BT105" i="2"/>
  <c r="CJ105" i="2"/>
  <c r="CZ105" i="2"/>
  <c r="BT106" i="2"/>
  <c r="CJ106" i="2"/>
  <c r="CZ106" i="2"/>
  <c r="BT107" i="2"/>
  <c r="CJ107" i="2"/>
  <c r="CZ107" i="2"/>
  <c r="BT108" i="2"/>
  <c r="CJ108" i="2"/>
  <c r="CZ108" i="2"/>
  <c r="BT109" i="2"/>
  <c r="CJ109" i="2"/>
  <c r="CZ109" i="2"/>
  <c r="BT110" i="2"/>
  <c r="CJ110" i="2"/>
  <c r="CZ110" i="2"/>
  <c r="BT111" i="2"/>
  <c r="CJ111" i="2"/>
  <c r="CZ111" i="2"/>
  <c r="BT112" i="2"/>
  <c r="CJ112" i="2"/>
  <c r="CZ112" i="2"/>
  <c r="BT113" i="2"/>
  <c r="CJ113" i="2"/>
  <c r="CZ113" i="2"/>
  <c r="CB115" i="2"/>
  <c r="CS107" i="2"/>
  <c r="BM108" i="2"/>
  <c r="CC108" i="2"/>
  <c r="CS108" i="2"/>
  <c r="BM109" i="2"/>
  <c r="CC109" i="2"/>
  <c r="CS109" i="2"/>
  <c r="BM110" i="2"/>
  <c r="CC110" i="2"/>
  <c r="CS110" i="2"/>
  <c r="BM111" i="2"/>
  <c r="CC111" i="2"/>
  <c r="CS111" i="2"/>
  <c r="BM112" i="2"/>
  <c r="CC112" i="2"/>
  <c r="CS112" i="2"/>
  <c r="BM113" i="2"/>
  <c r="CC113" i="2"/>
  <c r="CS113" i="2"/>
  <c r="BL114" i="2"/>
  <c r="BT116" i="2"/>
  <c r="CR119" i="2"/>
  <c r="BR103" i="2"/>
  <c r="CH103" i="2"/>
  <c r="CX103" i="2"/>
  <c r="BR104" i="2"/>
  <c r="CH104" i="2"/>
  <c r="CX104" i="2"/>
  <c r="BR105" i="2"/>
  <c r="CH105" i="2"/>
  <c r="CX105" i="2"/>
  <c r="BR106" i="2"/>
  <c r="CH106" i="2"/>
  <c r="CX106" i="2"/>
  <c r="BR107" i="2"/>
  <c r="CH107" i="2"/>
  <c r="CX107" i="2"/>
  <c r="BR108" i="2"/>
  <c r="CH108" i="2"/>
  <c r="CX108" i="2"/>
  <c r="BR109" i="2"/>
  <c r="CH109" i="2"/>
  <c r="CX109" i="2"/>
  <c r="BR110" i="2"/>
  <c r="CH110" i="2"/>
  <c r="CX110" i="2"/>
  <c r="BR111" i="2"/>
  <c r="CH111" i="2"/>
  <c r="CX111" i="2"/>
  <c r="BR112" i="2"/>
  <c r="CH112" i="2"/>
  <c r="CX112" i="2"/>
  <c r="BR113" i="2"/>
  <c r="CH113" i="2"/>
  <c r="CX113" i="2"/>
  <c r="CN114" i="2"/>
  <c r="BT117" i="2"/>
  <c r="BR118" i="2"/>
  <c r="CY107" i="2"/>
  <c r="BW108" i="2"/>
  <c r="CM108" i="2"/>
  <c r="DC108" i="2"/>
  <c r="CA109" i="2"/>
  <c r="CQ109" i="2"/>
  <c r="BO110" i="2"/>
  <c r="CE110" i="2"/>
  <c r="CU110" i="2"/>
  <c r="BS111" i="2"/>
  <c r="CI111" i="2"/>
  <c r="CY111" i="2"/>
  <c r="BT114" i="2"/>
  <c r="CP114" i="2"/>
  <c r="CP115" i="2"/>
  <c r="BZ116" i="2"/>
  <c r="BL117" i="2"/>
  <c r="CZ118" i="2"/>
  <c r="CX119" i="2"/>
  <c r="CD115" i="2"/>
  <c r="CY115" i="2"/>
  <c r="BX116" i="2"/>
  <c r="CT116" i="2"/>
  <c r="BS117" i="2"/>
  <c r="CN117" i="2"/>
  <c r="BN118" i="2"/>
  <c r="DD118" i="2"/>
  <c r="CD119" i="2"/>
  <c r="CY119" i="2"/>
  <c r="BS126" i="2"/>
  <c r="BS121" i="2"/>
  <c r="CN126" i="2"/>
  <c r="CN121" i="2"/>
  <c r="CD124" i="2"/>
  <c r="CD122" i="2"/>
  <c r="CP126" i="2"/>
  <c r="CP121" i="2"/>
  <c r="CH124" i="2"/>
  <c r="CH122" i="2"/>
  <c r="CX123" i="2"/>
  <c r="CF116" i="2"/>
  <c r="DB116" i="2"/>
  <c r="CF117" i="2"/>
  <c r="DB117" i="2"/>
  <c r="CF118" i="2"/>
  <c r="DB118" i="2"/>
  <c r="CF119" i="2"/>
  <c r="DB119" i="2"/>
  <c r="CF126" i="2"/>
  <c r="CF121" i="2"/>
  <c r="DB126" i="2"/>
  <c r="DB121" i="2"/>
  <c r="BV122" i="2"/>
  <c r="BV124" i="2"/>
  <c r="CH126" i="2"/>
  <c r="CH121" i="2"/>
  <c r="DC126" i="2"/>
  <c r="DC121" i="2"/>
  <c r="BZ124" i="2"/>
  <c r="BZ122" i="2"/>
  <c r="CP123" i="2"/>
  <c r="CA124" i="2"/>
  <c r="CA122" i="2"/>
  <c r="CQ122" i="2"/>
  <c r="CQ124" i="2"/>
  <c r="BO123" i="2"/>
  <c r="CE123" i="2"/>
  <c r="CU123" i="2"/>
  <c r="BP124" i="2"/>
  <c r="BP122" i="2"/>
  <c r="CF124" i="2"/>
  <c r="CF122" i="2"/>
  <c r="CV124" i="2"/>
  <c r="CV122" i="2"/>
  <c r="CF123" i="2"/>
  <c r="BQ114" i="2"/>
  <c r="CG114" i="2"/>
  <c r="CW114" i="2"/>
  <c r="BQ115" i="2"/>
  <c r="CG115" i="2"/>
  <c r="CW115" i="2"/>
  <c r="BQ116" i="2"/>
  <c r="CG116" i="2"/>
  <c r="CW116" i="2"/>
  <c r="BQ117" i="2"/>
  <c r="CG117" i="2"/>
  <c r="CW117" i="2"/>
  <c r="BQ118" i="2"/>
  <c r="CG118" i="2"/>
  <c r="CW118" i="2"/>
  <c r="BQ119" i="2"/>
  <c r="CG119" i="2"/>
  <c r="CW119" i="2"/>
  <c r="BQ126" i="2"/>
  <c r="BQ121" i="2"/>
  <c r="CG126" i="2"/>
  <c r="CG121" i="2"/>
  <c r="CW126" i="2"/>
  <c r="CW121" i="2"/>
  <c r="BQ124" i="2"/>
  <c r="BQ122" i="2"/>
  <c r="CG122" i="2"/>
  <c r="CG124" i="2"/>
  <c r="CW124" i="2"/>
  <c r="CW122" i="2"/>
  <c r="BQ123" i="2"/>
  <c r="CG123" i="2"/>
  <c r="CW123" i="2"/>
  <c r="CG107" i="2"/>
  <c r="BH181" i="2"/>
  <c r="BH177" i="2"/>
  <c r="BL181" i="2"/>
  <c r="BL177" i="2"/>
  <c r="CF181" i="2"/>
  <c r="CF177" i="2"/>
  <c r="BQ177" i="2"/>
  <c r="BQ181" i="2"/>
  <c r="CG177" i="2"/>
  <c r="CG181" i="2"/>
  <c r="CW177" i="2"/>
  <c r="CW181" i="2"/>
  <c r="BN181" i="2"/>
  <c r="BN177" i="2"/>
  <c r="CD181" i="2"/>
  <c r="CD177" i="2"/>
  <c r="CT181" i="2"/>
  <c r="CT177" i="2"/>
  <c r="BK181" i="2"/>
  <c r="BK177" i="2"/>
  <c r="CA181" i="2"/>
  <c r="CA177" i="2"/>
  <c r="CQ181" i="2"/>
  <c r="CQ177" i="2"/>
  <c r="BT140" i="2"/>
  <c r="BX140" i="2"/>
  <c r="CB140" i="2"/>
  <c r="BN140" i="2"/>
  <c r="CA140" i="2"/>
  <c r="DF180" i="2"/>
  <c r="DF176" i="2"/>
  <c r="CD180" i="2"/>
  <c r="CD176" i="2"/>
  <c r="CX180" i="2"/>
  <c r="CX176" i="2"/>
  <c r="BK180" i="2"/>
  <c r="BK176" i="2"/>
  <c r="CA180" i="2"/>
  <c r="CA176" i="2"/>
  <c r="CQ180" i="2"/>
  <c r="CQ176" i="2"/>
  <c r="BH180" i="2"/>
  <c r="BH176" i="2"/>
  <c r="BX180" i="2"/>
  <c r="BX176" i="2"/>
  <c r="CN180" i="2"/>
  <c r="CN176" i="2"/>
  <c r="DD180" i="2"/>
  <c r="DD176" i="2"/>
  <c r="BU180" i="2"/>
  <c r="BU176" i="2"/>
  <c r="CK180" i="2"/>
  <c r="CK176" i="2"/>
  <c r="DA180" i="2"/>
  <c r="DA176" i="2"/>
  <c r="CS168" i="2"/>
  <c r="BU168" i="2"/>
  <c r="BY168" i="2"/>
  <c r="BN168" i="2"/>
  <c r="CD168" i="2"/>
  <c r="CT168" i="2"/>
  <c r="BK168" i="2"/>
  <c r="CA168" i="2"/>
  <c r="CQ168" i="2"/>
  <c r="BH168" i="2"/>
  <c r="BX168" i="2"/>
  <c r="CN168" i="2"/>
  <c r="DD168" i="2"/>
  <c r="CP133" i="2"/>
  <c r="CT133" i="2"/>
  <c r="BW133" i="2"/>
  <c r="CM133" i="2"/>
  <c r="DC133" i="2"/>
  <c r="BT133" i="2"/>
  <c r="CJ133" i="2"/>
  <c r="CZ133" i="2"/>
  <c r="BQ133" i="2"/>
  <c r="CG133" i="2"/>
  <c r="CW133" i="2"/>
  <c r="BW107" i="2"/>
  <c r="CO106" i="2"/>
  <c r="CK107" i="2"/>
  <c r="CO105" i="2"/>
  <c r="CC103" i="2"/>
  <c r="CI107" i="2"/>
  <c r="CS106" i="2"/>
  <c r="BM106" i="2"/>
  <c r="CE105" i="2"/>
  <c r="CW104" i="2"/>
  <c r="BQ104" i="2"/>
  <c r="CT182" i="2"/>
  <c r="CT178" i="2"/>
  <c r="CX182" i="2"/>
  <c r="CX178" i="2"/>
  <c r="BJ182" i="2"/>
  <c r="BJ178" i="2"/>
  <c r="BK178" i="2"/>
  <c r="BK182" i="2"/>
  <c r="CA178" i="2"/>
  <c r="CA182" i="2"/>
  <c r="CQ178" i="2"/>
  <c r="CQ182" i="2"/>
  <c r="BH182" i="2"/>
  <c r="BH178" i="2"/>
  <c r="BX182" i="2"/>
  <c r="BX178" i="2"/>
  <c r="CN182" i="2"/>
  <c r="CN178" i="2"/>
  <c r="DD182" i="2"/>
  <c r="DD178" i="2"/>
  <c r="BU182" i="2"/>
  <c r="BU178" i="2"/>
  <c r="CK182" i="2"/>
  <c r="CK178" i="2"/>
  <c r="DA182" i="2"/>
  <c r="DA178" i="2"/>
  <c r="BS179" i="2"/>
  <c r="BS175" i="2"/>
  <c r="BS173" i="2"/>
  <c r="BK179" i="2"/>
  <c r="BK175" i="2"/>
  <c r="BK173" i="2"/>
  <c r="BP179" i="2"/>
  <c r="BP175" i="2"/>
  <c r="BP173" i="2"/>
  <c r="CF179" i="2"/>
  <c r="CF175" i="2"/>
  <c r="CF173" i="2"/>
  <c r="BM175" i="2"/>
  <c r="BM173" i="2"/>
  <c r="BM179" i="2"/>
  <c r="CC175" i="2"/>
  <c r="CC173" i="2"/>
  <c r="CC179" i="2"/>
  <c r="BJ179" i="2"/>
  <c r="BJ175" i="2"/>
  <c r="BJ173" i="2"/>
  <c r="BZ179" i="2"/>
  <c r="BZ175" i="2"/>
  <c r="BZ173" i="2"/>
  <c r="CK179" i="2"/>
  <c r="CK175" i="2"/>
  <c r="CK173" i="2"/>
  <c r="DA179" i="2"/>
  <c r="DA175" i="2"/>
  <c r="DA173" i="2"/>
  <c r="CX179" i="2"/>
  <c r="CX175" i="2"/>
  <c r="CX173" i="2"/>
  <c r="CM179" i="2"/>
  <c r="CM175" i="2"/>
  <c r="CM173" i="2"/>
  <c r="DC179" i="2"/>
  <c r="DC175" i="2"/>
  <c r="DC173" i="2"/>
  <c r="BI174" i="2"/>
  <c r="BI172" i="2"/>
  <c r="BM174" i="2"/>
  <c r="BM172" i="2"/>
  <c r="CG174" i="2"/>
  <c r="CG172" i="2"/>
  <c r="BR172" i="2"/>
  <c r="BR174" i="2"/>
  <c r="CH172" i="2"/>
  <c r="CH174" i="2"/>
  <c r="CX172" i="2"/>
  <c r="CX174" i="2"/>
  <c r="BO174" i="2"/>
  <c r="BO172" i="2"/>
  <c r="CE174" i="2"/>
  <c r="CE172" i="2"/>
  <c r="CU174" i="2"/>
  <c r="CU172" i="2"/>
  <c r="BL174" i="2"/>
  <c r="BL172" i="2"/>
  <c r="CB174" i="2"/>
  <c r="CB172" i="2"/>
  <c r="CR174" i="2"/>
  <c r="CR172" i="2"/>
  <c r="CA169" i="2"/>
  <c r="BH169" i="2"/>
  <c r="CN169" i="2"/>
  <c r="BV159" i="2"/>
  <c r="BV154" i="2"/>
  <c r="BZ159" i="2"/>
  <c r="BZ154" i="2"/>
  <c r="CD159" i="2"/>
  <c r="CD154" i="2"/>
  <c r="BS154" i="2"/>
  <c r="BS159" i="2"/>
  <c r="CI154" i="2"/>
  <c r="CI159" i="2"/>
  <c r="CY154" i="2"/>
  <c r="CY159" i="2"/>
  <c r="BP154" i="2"/>
  <c r="BP159" i="2"/>
  <c r="CF154" i="2"/>
  <c r="CF159" i="2"/>
  <c r="CV154" i="2"/>
  <c r="CV159" i="2"/>
  <c r="BM159" i="2"/>
  <c r="BM154" i="2"/>
  <c r="CC159" i="2"/>
  <c r="CC154" i="2"/>
  <c r="CS159" i="2"/>
  <c r="CS154" i="2"/>
  <c r="BL151" i="2"/>
  <c r="CF151" i="2"/>
  <c r="CZ151" i="2"/>
  <c r="DD151" i="2"/>
  <c r="BU151" i="2"/>
  <c r="CK151" i="2"/>
  <c r="DA151" i="2"/>
  <c r="BR151" i="2"/>
  <c r="CH151" i="2"/>
  <c r="CX151" i="2"/>
  <c r="BO151" i="2"/>
  <c r="CE151" i="2"/>
  <c r="CU151" i="2"/>
  <c r="BH142" i="2"/>
  <c r="BQ142" i="2"/>
  <c r="CG142" i="2"/>
  <c r="CW142" i="2"/>
  <c r="BN142" i="2"/>
  <c r="CD142" i="2"/>
  <c r="CT142" i="2"/>
  <c r="BK142" i="2"/>
  <c r="CA142" i="2"/>
  <c r="CQ142" i="2"/>
  <c r="BH156" i="2"/>
  <c r="BH162" i="2"/>
  <c r="BM162" i="2"/>
  <c r="BM156" i="2"/>
  <c r="BJ162" i="2"/>
  <c r="BJ156" i="2"/>
  <c r="BK162" i="2"/>
  <c r="BK156" i="2"/>
  <c r="BP156" i="2"/>
  <c r="BP162" i="2"/>
  <c r="CF156" i="2"/>
  <c r="CF162" i="2"/>
  <c r="CV156" i="2"/>
  <c r="CV162" i="2"/>
  <c r="BU162" i="2"/>
  <c r="BU156" i="2"/>
  <c r="CK162" i="2"/>
  <c r="CK156" i="2"/>
  <c r="DA162" i="2"/>
  <c r="DA156" i="2"/>
  <c r="BZ162" i="2"/>
  <c r="BZ156" i="2"/>
  <c r="CP162" i="2"/>
  <c r="CP156" i="2"/>
  <c r="DF162" i="2"/>
  <c r="DF156" i="2"/>
  <c r="BR150" i="2"/>
  <c r="CL150" i="2"/>
  <c r="CP150" i="2"/>
  <c r="CT150" i="2"/>
  <c r="BW150" i="2"/>
  <c r="CM150" i="2"/>
  <c r="DC150" i="2"/>
  <c r="BT150" i="2"/>
  <c r="CJ150" i="2"/>
  <c r="CZ150" i="2"/>
  <c r="BQ150" i="2"/>
  <c r="CG150" i="2"/>
  <c r="CW150" i="2"/>
  <c r="CF147" i="2"/>
  <c r="CZ147" i="2"/>
  <c r="DD147" i="2"/>
  <c r="BI147" i="2"/>
  <c r="BY147" i="2"/>
  <c r="CO147" i="2"/>
  <c r="DE147" i="2"/>
  <c r="BV147" i="2"/>
  <c r="CL147" i="2"/>
  <c r="DB147" i="2"/>
  <c r="BS147" i="2"/>
  <c r="CI147" i="2"/>
  <c r="CY147" i="2"/>
  <c r="CT141" i="2"/>
  <c r="BO141" i="2"/>
  <c r="CE141" i="2"/>
  <c r="CU141" i="2"/>
  <c r="BL141" i="2"/>
  <c r="CB141" i="2"/>
  <c r="CR141" i="2"/>
  <c r="BI141" i="2"/>
  <c r="BY141" i="2"/>
  <c r="CO141" i="2"/>
  <c r="DE141" i="2"/>
  <c r="BV137" i="2"/>
  <c r="BZ137" i="2"/>
  <c r="CD137" i="2"/>
  <c r="BS137" i="2"/>
  <c r="CI137" i="2"/>
  <c r="CY137" i="2"/>
  <c r="BP137" i="2"/>
  <c r="CF137" i="2"/>
  <c r="CV137" i="2"/>
  <c r="BM137" i="2"/>
  <c r="CC137" i="2"/>
  <c r="CS137" i="2"/>
  <c r="BE135" i="2"/>
  <c r="BA135" i="2"/>
  <c r="DA135" i="2" s="1"/>
  <c r="AW135" i="2"/>
  <c r="CW135" i="2" s="1"/>
  <c r="AS135" i="2"/>
  <c r="CS135" i="2" s="1"/>
  <c r="AO135" i="2"/>
  <c r="AK135" i="2"/>
  <c r="CK135" i="2" s="1"/>
  <c r="AG135" i="2"/>
  <c r="CG135" i="2" s="1"/>
  <c r="AC135" i="2"/>
  <c r="CC135" i="2" s="1"/>
  <c r="Y135" i="2"/>
  <c r="U135" i="2"/>
  <c r="BU135" i="2" s="1"/>
  <c r="Q135" i="2"/>
  <c r="BQ135" i="2" s="1"/>
  <c r="M135" i="2"/>
  <c r="BM135" i="2" s="1"/>
  <c r="I135" i="2"/>
  <c r="BD135" i="2"/>
  <c r="AZ135" i="2"/>
  <c r="CZ135" i="2" s="1"/>
  <c r="AV135" i="2"/>
  <c r="CV135" i="2" s="1"/>
  <c r="AR135" i="2"/>
  <c r="AN135" i="2"/>
  <c r="CN135" i="2" s="1"/>
  <c r="AJ135" i="2"/>
  <c r="CJ135" i="2" s="1"/>
  <c r="AF135" i="2"/>
  <c r="CF135" i="2" s="1"/>
  <c r="AB135" i="2"/>
  <c r="X135" i="2"/>
  <c r="BX135" i="2" s="1"/>
  <c r="T135" i="2"/>
  <c r="BT135" i="2" s="1"/>
  <c r="P135" i="2"/>
  <c r="BP135" i="2" s="1"/>
  <c r="L135" i="2"/>
  <c r="H135" i="2"/>
  <c r="BH135" i="2" s="1"/>
  <c r="BC135" i="2"/>
  <c r="DC135" i="2" s="1"/>
  <c r="AY135" i="2"/>
  <c r="CY135" i="2" s="1"/>
  <c r="AU135" i="2"/>
  <c r="AQ135" i="2"/>
  <c r="AM135" i="2"/>
  <c r="CM135" i="2" s="1"/>
  <c r="AI135" i="2"/>
  <c r="CI135" i="2" s="1"/>
  <c r="AE135" i="2"/>
  <c r="AA135" i="2"/>
  <c r="CA135" i="2" s="1"/>
  <c r="W135" i="2"/>
  <c r="BW135" i="2" s="1"/>
  <c r="S135" i="2"/>
  <c r="BS135" i="2" s="1"/>
  <c r="O135" i="2"/>
  <c r="K135" i="2"/>
  <c r="BK135" i="2" s="1"/>
  <c r="BF135" i="2"/>
  <c r="DF135" i="2" s="1"/>
  <c r="AP135" i="2"/>
  <c r="CP135" i="2" s="1"/>
  <c r="Z135" i="2"/>
  <c r="J135" i="2"/>
  <c r="BJ135" i="2" s="1"/>
  <c r="BB135" i="2"/>
  <c r="DB135" i="2" s="1"/>
  <c r="AL135" i="2"/>
  <c r="CL135" i="2" s="1"/>
  <c r="V135" i="2"/>
  <c r="AX135" i="2"/>
  <c r="CX135" i="2" s="1"/>
  <c r="AH135" i="2"/>
  <c r="CH135" i="2" s="1"/>
  <c r="R135" i="2"/>
  <c r="BR135" i="2" s="1"/>
  <c r="AT135" i="2"/>
  <c r="AD135" i="2"/>
  <c r="CD135" i="2" s="1"/>
  <c r="N135" i="2"/>
  <c r="BN135" i="2" s="1"/>
  <c r="BJ161" i="2"/>
  <c r="BJ157" i="2"/>
  <c r="BJ155" i="2"/>
  <c r="BN161" i="2"/>
  <c r="BN157" i="2"/>
  <c r="BN155" i="2"/>
  <c r="CH161" i="2"/>
  <c r="CH157" i="2"/>
  <c r="CH155" i="2"/>
  <c r="BS155" i="2"/>
  <c r="BS161" i="2"/>
  <c r="BS157" i="2"/>
  <c r="CI155" i="2"/>
  <c r="CI161" i="2"/>
  <c r="CI157" i="2"/>
  <c r="CY155" i="2"/>
  <c r="CY161" i="2"/>
  <c r="CY157" i="2"/>
  <c r="BP161" i="2"/>
  <c r="BP157" i="2"/>
  <c r="BP155" i="2"/>
  <c r="CF161" i="2"/>
  <c r="CF157" i="2"/>
  <c r="CF155" i="2"/>
  <c r="CV161" i="2"/>
  <c r="CV157" i="2"/>
  <c r="CV155" i="2"/>
  <c r="BM161" i="2"/>
  <c r="BM157" i="2"/>
  <c r="BM155" i="2"/>
  <c r="CC161" i="2"/>
  <c r="CC157" i="2"/>
  <c r="CC155" i="2"/>
  <c r="CS161" i="2"/>
  <c r="CS157" i="2"/>
  <c r="CS155" i="2"/>
  <c r="BH149" i="2"/>
  <c r="BL149" i="2"/>
  <c r="CF149" i="2"/>
  <c r="CZ149" i="2"/>
  <c r="BU149" i="2"/>
  <c r="CK149" i="2"/>
  <c r="DA149" i="2"/>
  <c r="BR149" i="2"/>
  <c r="CH149" i="2"/>
  <c r="CX149" i="2"/>
  <c r="BO149" i="2"/>
  <c r="CE149" i="2"/>
  <c r="CU149" i="2"/>
  <c r="DD144" i="2"/>
  <c r="CB144" i="2"/>
  <c r="CV144" i="2"/>
  <c r="BI144" i="2"/>
  <c r="BY144" i="2"/>
  <c r="CO144" i="2"/>
  <c r="DE144" i="2"/>
  <c r="BV144" i="2"/>
  <c r="CL144" i="2"/>
  <c r="DB144" i="2"/>
  <c r="BS144" i="2"/>
  <c r="CI144" i="2"/>
  <c r="CY144" i="2"/>
  <c r="BT134" i="2"/>
  <c r="DD134" i="2"/>
  <c r="BP134" i="2"/>
  <c r="BM134" i="2"/>
  <c r="CC134" i="2"/>
  <c r="CS134" i="2"/>
  <c r="BJ134" i="2"/>
  <c r="BZ134" i="2"/>
  <c r="CP134" i="2"/>
  <c r="DF134" i="2"/>
  <c r="BW134" i="2"/>
  <c r="CM134" i="2"/>
  <c r="DC134" i="2"/>
  <c r="BX103" i="2"/>
  <c r="CN103" i="2"/>
  <c r="DD103" i="2"/>
  <c r="BX104" i="2"/>
  <c r="CN104" i="2"/>
  <c r="DD104" i="2"/>
  <c r="BX105" i="2"/>
  <c r="CN105" i="2"/>
  <c r="DD105" i="2"/>
  <c r="BX106" i="2"/>
  <c r="CN106" i="2"/>
  <c r="DD106" i="2"/>
  <c r="BX107" i="2"/>
  <c r="CN107" i="2"/>
  <c r="DD107" i="2"/>
  <c r="BX108" i="2"/>
  <c r="CN108" i="2"/>
  <c r="DD108" i="2"/>
  <c r="BX109" i="2"/>
  <c r="CN109" i="2"/>
  <c r="DD109" i="2"/>
  <c r="BX110" i="2"/>
  <c r="CN110" i="2"/>
  <c r="DD110" i="2"/>
  <c r="BX111" i="2"/>
  <c r="CN111" i="2"/>
  <c r="DD111" i="2"/>
  <c r="BX112" i="2"/>
  <c r="CN112" i="2"/>
  <c r="DD112" i="2"/>
  <c r="BX113" i="2"/>
  <c r="CN113" i="2"/>
  <c r="DD113" i="2"/>
  <c r="CF114" i="2"/>
  <c r="CJ115" i="2"/>
  <c r="CR118" i="2"/>
  <c r="CW107" i="2"/>
  <c r="BQ108" i="2"/>
  <c r="CG108" i="2"/>
  <c r="CW108" i="2"/>
  <c r="BQ109" i="2"/>
  <c r="CG109" i="2"/>
  <c r="CW109" i="2"/>
  <c r="BQ110" i="2"/>
  <c r="CG110" i="2"/>
  <c r="CW110" i="2"/>
  <c r="BQ111" i="2"/>
  <c r="CG111" i="2"/>
  <c r="CW111" i="2"/>
  <c r="BQ112" i="2"/>
  <c r="CG112" i="2"/>
  <c r="CW112" i="2"/>
  <c r="BQ113" i="2"/>
  <c r="CG113" i="2"/>
  <c r="CW113" i="2"/>
  <c r="BL115" i="2"/>
  <c r="CB117" i="2"/>
  <c r="BL119" i="2"/>
  <c r="DC119" i="2"/>
  <c r="BV103" i="2"/>
  <c r="CL103" i="2"/>
  <c r="DB103" i="2"/>
  <c r="BV104" i="2"/>
  <c r="CL104" i="2"/>
  <c r="DB104" i="2"/>
  <c r="BV105" i="2"/>
  <c r="CL105" i="2"/>
  <c r="DB105" i="2"/>
  <c r="BV106" i="2"/>
  <c r="CL106" i="2"/>
  <c r="DB106" i="2"/>
  <c r="BV107" i="2"/>
  <c r="CL107" i="2"/>
  <c r="DB107" i="2"/>
  <c r="BV108" i="2"/>
  <c r="CL108" i="2"/>
  <c r="DB108" i="2"/>
  <c r="BV109" i="2"/>
  <c r="CL109" i="2"/>
  <c r="DB109" i="2"/>
  <c r="BV110" i="2"/>
  <c r="CL110" i="2"/>
  <c r="DB110" i="2"/>
  <c r="BV111" i="2"/>
  <c r="CL111" i="2"/>
  <c r="DB111" i="2"/>
  <c r="BV112" i="2"/>
  <c r="CL112" i="2"/>
  <c r="DB112" i="2"/>
  <c r="BV113" i="2"/>
  <c r="CL113" i="2"/>
  <c r="DB113" i="2"/>
  <c r="BX114" i="2"/>
  <c r="CT114" i="2"/>
  <c r="BS115" i="2"/>
  <c r="CH116" i="2"/>
  <c r="CB118" i="2"/>
  <c r="DC107" i="2"/>
  <c r="CA108" i="2"/>
  <c r="CQ108" i="2"/>
  <c r="BO109" i="2"/>
  <c r="CE109" i="2"/>
  <c r="CU109" i="2"/>
  <c r="BS110" i="2"/>
  <c r="CI110" i="2"/>
  <c r="CY110" i="2"/>
  <c r="BW111" i="2"/>
  <c r="CM111" i="2"/>
  <c r="DC111" i="2"/>
  <c r="BO112" i="2"/>
  <c r="CE112" i="2"/>
  <c r="CU112" i="2"/>
  <c r="BS113" i="2"/>
  <c r="CI113" i="2"/>
  <c r="CY113" i="2"/>
  <c r="BZ114" i="2"/>
  <c r="CU114" i="2"/>
  <c r="BT115" i="2"/>
  <c r="CV115" i="2"/>
  <c r="CJ116" i="2"/>
  <c r="BW117" i="2"/>
  <c r="BT118" i="2"/>
  <c r="BR119" i="2"/>
  <c r="CI115" i="2"/>
  <c r="DD115" i="2"/>
  <c r="CD116" i="2"/>
  <c r="CY116" i="2"/>
  <c r="BX117" i="2"/>
  <c r="CT117" i="2"/>
  <c r="BS118" i="2"/>
  <c r="CN118" i="2"/>
  <c r="BN119" i="2"/>
  <c r="CI119" i="2"/>
  <c r="DD119" i="2"/>
  <c r="BX126" i="2"/>
  <c r="BX121" i="2"/>
  <c r="CT126" i="2"/>
  <c r="CT121" i="2"/>
  <c r="CT122" i="2"/>
  <c r="CT124" i="2"/>
  <c r="BZ126" i="2"/>
  <c r="BZ121" i="2"/>
  <c r="CU126" i="2"/>
  <c r="CU121" i="2"/>
  <c r="CX124" i="2"/>
  <c r="CX122" i="2"/>
  <c r="BP116" i="2"/>
  <c r="CL116" i="2"/>
  <c r="BP117" i="2"/>
  <c r="CL117" i="2"/>
  <c r="BP118" i="2"/>
  <c r="CL118" i="2"/>
  <c r="BP119" i="2"/>
  <c r="CL119" i="2"/>
  <c r="BP126" i="2"/>
  <c r="BP121" i="2"/>
  <c r="CL126" i="2"/>
  <c r="CL121" i="2"/>
  <c r="CL124" i="2"/>
  <c r="CL122" i="2"/>
  <c r="DB123" i="2"/>
  <c r="CM126" i="2"/>
  <c r="CM121" i="2"/>
  <c r="CP124" i="2"/>
  <c r="CP122" i="2"/>
  <c r="DF123" i="2"/>
  <c r="BO124" i="2"/>
  <c r="BO122" i="2"/>
  <c r="CE124" i="2"/>
  <c r="CE122" i="2"/>
  <c r="CU124" i="2"/>
  <c r="CU122" i="2"/>
  <c r="BS123" i="2"/>
  <c r="CI123" i="2"/>
  <c r="CY123" i="2"/>
  <c r="BT124" i="2"/>
  <c r="BT122" i="2"/>
  <c r="CJ124" i="2"/>
  <c r="CJ122" i="2"/>
  <c r="CZ124" i="2"/>
  <c r="CZ122" i="2"/>
  <c r="BT123" i="2"/>
  <c r="CJ123" i="2"/>
  <c r="CZ123" i="2"/>
  <c r="BU114" i="2"/>
  <c r="CK114" i="2"/>
  <c r="DA114" i="2"/>
  <c r="BU115" i="2"/>
  <c r="CK115" i="2"/>
  <c r="DA115" i="2"/>
  <c r="BU116" i="2"/>
  <c r="CK116" i="2"/>
  <c r="DA116" i="2"/>
  <c r="BU117" i="2"/>
  <c r="CK117" i="2"/>
  <c r="DA117" i="2"/>
  <c r="BU118" i="2"/>
  <c r="CK118" i="2"/>
  <c r="DA118" i="2"/>
  <c r="BU119" i="2"/>
  <c r="CK119" i="2"/>
  <c r="DA119" i="2"/>
  <c r="BU126" i="2"/>
  <c r="BU121" i="2"/>
  <c r="CK126" i="2"/>
  <c r="CK121" i="2"/>
  <c r="DA126" i="2"/>
  <c r="DA121" i="2"/>
  <c r="BU124" i="2"/>
  <c r="BU122" i="2"/>
  <c r="CK124" i="2"/>
  <c r="CK122" i="2"/>
  <c r="DA124" i="2"/>
  <c r="DA122" i="2"/>
  <c r="BU123" i="2"/>
  <c r="CK123" i="2"/>
  <c r="DA123" i="2"/>
  <c r="DB139" i="2"/>
  <c r="CQ135" i="2"/>
  <c r="DD135" i="2"/>
  <c r="BT181" i="2"/>
  <c r="BT177" i="2"/>
  <c r="BX181" i="2"/>
  <c r="BX177" i="2"/>
  <c r="CB181" i="2"/>
  <c r="CB177" i="2"/>
  <c r="CV181" i="2"/>
  <c r="CV177" i="2"/>
  <c r="BU181" i="2"/>
  <c r="BU177" i="2"/>
  <c r="CK181" i="2"/>
  <c r="CK177" i="2"/>
  <c r="DA181" i="2"/>
  <c r="DA177" i="2"/>
  <c r="BR181" i="2"/>
  <c r="BR177" i="2"/>
  <c r="CH181" i="2"/>
  <c r="CH177" i="2"/>
  <c r="CX181" i="2"/>
  <c r="CX177" i="2"/>
  <c r="BO181" i="2"/>
  <c r="BO177" i="2"/>
  <c r="CE181" i="2"/>
  <c r="CE177" i="2"/>
  <c r="CU181" i="2"/>
  <c r="CU177" i="2"/>
  <c r="CN140" i="2"/>
  <c r="CR140" i="2"/>
  <c r="BU140" i="2"/>
  <c r="CK140" i="2"/>
  <c r="DA140" i="2"/>
  <c r="BR140" i="2"/>
  <c r="CH140" i="2"/>
  <c r="CX140" i="2"/>
  <c r="BO140" i="2"/>
  <c r="CE140" i="2"/>
  <c r="CU140" i="2"/>
  <c r="BJ180" i="2"/>
  <c r="BJ176" i="2"/>
  <c r="CT180" i="2"/>
  <c r="CT176" i="2"/>
  <c r="BV180" i="2"/>
  <c r="BV176" i="2"/>
  <c r="BO180" i="2"/>
  <c r="BO176" i="2"/>
  <c r="CE180" i="2"/>
  <c r="CE176" i="2"/>
  <c r="CU180" i="2"/>
  <c r="CU176" i="2"/>
  <c r="BL180" i="2"/>
  <c r="BL176" i="2"/>
  <c r="CB180" i="2"/>
  <c r="CB176" i="2"/>
  <c r="CR180" i="2"/>
  <c r="CR176" i="2"/>
  <c r="BI180" i="2"/>
  <c r="BI176" i="2"/>
  <c r="BY180" i="2"/>
  <c r="BY176" i="2"/>
  <c r="CO180" i="2"/>
  <c r="CO176" i="2"/>
  <c r="DE180" i="2"/>
  <c r="DE176" i="2"/>
  <c r="BQ168" i="2"/>
  <c r="CK168" i="2"/>
  <c r="CO168" i="2"/>
  <c r="BR168" i="2"/>
  <c r="CH168" i="2"/>
  <c r="CX168" i="2"/>
  <c r="BO168" i="2"/>
  <c r="CE168" i="2"/>
  <c r="CU168" i="2"/>
  <c r="BL168" i="2"/>
  <c r="CB168" i="2"/>
  <c r="CR168" i="2"/>
  <c r="Q90" i="2"/>
  <c r="M90" i="2"/>
  <c r="N90" i="2" s="1"/>
  <c r="L91" i="2"/>
  <c r="P90" i="2"/>
  <c r="K90" i="2"/>
  <c r="DF199" i="2"/>
  <c r="DB199" i="2"/>
  <c r="CX199" i="2"/>
  <c r="CT199" i="2"/>
  <c r="CP199" i="2"/>
  <c r="CL199" i="2"/>
  <c r="CH199" i="2"/>
  <c r="CD199" i="2"/>
  <c r="BZ199" i="2"/>
  <c r="BV199" i="2"/>
  <c r="BR199" i="2"/>
  <c r="BN199" i="2"/>
  <c r="BJ199" i="2"/>
  <c r="BF199" i="2"/>
  <c r="BB199" i="2"/>
  <c r="AX199" i="2"/>
  <c r="AT199" i="2"/>
  <c r="AP199" i="2"/>
  <c r="AL199" i="2"/>
  <c r="AH199" i="2"/>
  <c r="AD199" i="2"/>
  <c r="Z199" i="2"/>
  <c r="V199" i="2"/>
  <c r="R199" i="2"/>
  <c r="N199" i="2"/>
  <c r="J199" i="2"/>
  <c r="DE199" i="2"/>
  <c r="DA199" i="2"/>
  <c r="CW199" i="2"/>
  <c r="CS199" i="2"/>
  <c r="CO199" i="2"/>
  <c r="CK199" i="2"/>
  <c r="CG199" i="2"/>
  <c r="CC199" i="2"/>
  <c r="BY199" i="2"/>
  <c r="BU199" i="2"/>
  <c r="BQ199" i="2"/>
  <c r="BM199" i="2"/>
  <c r="BI199" i="2"/>
  <c r="BE199" i="2"/>
  <c r="BA199" i="2"/>
  <c r="AW199" i="2"/>
  <c r="AS199" i="2"/>
  <c r="AO199" i="2"/>
  <c r="AK199" i="2"/>
  <c r="AG199" i="2"/>
  <c r="AC199" i="2"/>
  <c r="Y199" i="2"/>
  <c r="U199" i="2"/>
  <c r="Q199" i="2"/>
  <c r="M199" i="2"/>
  <c r="I199" i="2"/>
  <c r="DD199" i="2"/>
  <c r="CZ199" i="2"/>
  <c r="CV199" i="2"/>
  <c r="CR199" i="2"/>
  <c r="CN199" i="2"/>
  <c r="CJ199" i="2"/>
  <c r="CF199" i="2"/>
  <c r="CB199" i="2"/>
  <c r="BX199" i="2"/>
  <c r="BT199" i="2"/>
  <c r="BP199" i="2"/>
  <c r="BL199" i="2"/>
  <c r="BH199" i="2"/>
  <c r="BD199" i="2"/>
  <c r="AZ199" i="2"/>
  <c r="AV199" i="2"/>
  <c r="AR199" i="2"/>
  <c r="AN199" i="2"/>
  <c r="AJ199" i="2"/>
  <c r="AF199" i="2"/>
  <c r="AB199" i="2"/>
  <c r="X199" i="2"/>
  <c r="T199" i="2"/>
  <c r="P199" i="2"/>
  <c r="L199" i="2"/>
  <c r="H199" i="2"/>
  <c r="CU199" i="2"/>
  <c r="CE199" i="2"/>
  <c r="BO199" i="2"/>
  <c r="AY199" i="2"/>
  <c r="AI199" i="2"/>
  <c r="S199" i="2"/>
  <c r="CQ199" i="2"/>
  <c r="CA199" i="2"/>
  <c r="BK199" i="2"/>
  <c r="AU199" i="2"/>
  <c r="AE199" i="2"/>
  <c r="O199" i="2"/>
  <c r="DC199" i="2"/>
  <c r="CM199" i="2"/>
  <c r="BW199" i="2"/>
  <c r="BG199" i="2"/>
  <c r="AQ199" i="2"/>
  <c r="AA199" i="2"/>
  <c r="K199" i="2"/>
  <c r="BC199" i="2"/>
  <c r="CY199" i="2"/>
  <c r="AM199" i="2"/>
  <c r="CI199" i="2"/>
  <c r="W199" i="2"/>
  <c r="BS199" i="2"/>
  <c r="P88" i="2"/>
  <c r="K88" i="2"/>
  <c r="CG105" i="2"/>
  <c r="DA103" i="2"/>
  <c r="BU103" i="2"/>
  <c r="CK106" i="2"/>
  <c r="CO104" i="2"/>
  <c r="BN182" i="2"/>
  <c r="BN178" i="2"/>
  <c r="BV182" i="2"/>
  <c r="BV178" i="2"/>
  <c r="BZ182" i="2"/>
  <c r="BZ178" i="2"/>
  <c r="BO182" i="2"/>
  <c r="BO178" i="2"/>
  <c r="CE182" i="2"/>
  <c r="CE178" i="2"/>
  <c r="CU182" i="2"/>
  <c r="CU178" i="2"/>
  <c r="BL182" i="2"/>
  <c r="BL178" i="2"/>
  <c r="CB182" i="2"/>
  <c r="CB178" i="2"/>
  <c r="CR182" i="2"/>
  <c r="CR178" i="2"/>
  <c r="BI182" i="2"/>
  <c r="BI178" i="2"/>
  <c r="BY182" i="2"/>
  <c r="BY178" i="2"/>
  <c r="CO182" i="2"/>
  <c r="CO178" i="2"/>
  <c r="DE182" i="2"/>
  <c r="DE178" i="2"/>
  <c r="CJ179" i="2"/>
  <c r="CJ173" i="2"/>
  <c r="CJ175" i="2"/>
  <c r="CA179" i="2"/>
  <c r="CA175" i="2"/>
  <c r="CA173" i="2"/>
  <c r="BT179" i="2"/>
  <c r="BT173" i="2"/>
  <c r="BT175" i="2"/>
  <c r="CL179" i="2"/>
  <c r="CL175" i="2"/>
  <c r="CL173" i="2"/>
  <c r="BQ179" i="2"/>
  <c r="BQ175" i="2"/>
  <c r="BQ173" i="2"/>
  <c r="CG179" i="2"/>
  <c r="CG175" i="2"/>
  <c r="CG173" i="2"/>
  <c r="BN179" i="2"/>
  <c r="BN175" i="2"/>
  <c r="BN173" i="2"/>
  <c r="CD179" i="2"/>
  <c r="CD175" i="2"/>
  <c r="CD173" i="2"/>
  <c r="CO179" i="2"/>
  <c r="CO175" i="2"/>
  <c r="CO173" i="2"/>
  <c r="DE179" i="2"/>
  <c r="DE175" i="2"/>
  <c r="DE173" i="2"/>
  <c r="DB179" i="2"/>
  <c r="DB175" i="2"/>
  <c r="DB173" i="2"/>
  <c r="CQ179" i="2"/>
  <c r="CQ175" i="2"/>
  <c r="CQ173" i="2"/>
  <c r="DA174" i="2"/>
  <c r="DA172" i="2"/>
  <c r="BY174" i="2"/>
  <c r="BY172" i="2"/>
  <c r="CC174" i="2"/>
  <c r="CC172" i="2"/>
  <c r="CW174" i="2"/>
  <c r="CW172" i="2"/>
  <c r="BV174" i="2"/>
  <c r="BV172" i="2"/>
  <c r="CL174" i="2"/>
  <c r="CL172" i="2"/>
  <c r="DB174" i="2"/>
  <c r="DB172" i="2"/>
  <c r="BS174" i="2"/>
  <c r="BS172" i="2"/>
  <c r="CI174" i="2"/>
  <c r="CI172" i="2"/>
  <c r="CY174" i="2"/>
  <c r="CY172" i="2"/>
  <c r="BP174" i="2"/>
  <c r="BP172" i="2"/>
  <c r="CF174" i="2"/>
  <c r="CF172" i="2"/>
  <c r="CV174" i="2"/>
  <c r="CV172" i="2"/>
  <c r="BR159" i="2"/>
  <c r="BR154" i="2"/>
  <c r="CL159" i="2"/>
  <c r="CL154" i="2"/>
  <c r="CP159" i="2"/>
  <c r="CP154" i="2"/>
  <c r="CT159" i="2"/>
  <c r="CT154" i="2"/>
  <c r="BW154" i="2"/>
  <c r="BW159" i="2"/>
  <c r="CM154" i="2"/>
  <c r="CM159" i="2"/>
  <c r="DC154" i="2"/>
  <c r="DC159" i="2"/>
  <c r="BT154" i="2"/>
  <c r="BT159" i="2"/>
  <c r="CJ154" i="2"/>
  <c r="CJ159" i="2"/>
  <c r="CZ154" i="2"/>
  <c r="CZ159" i="2"/>
  <c r="BQ159" i="2"/>
  <c r="BQ154" i="2"/>
  <c r="CG159" i="2"/>
  <c r="CG154" i="2"/>
  <c r="CW159" i="2"/>
  <c r="CW154" i="2"/>
  <c r="CB151" i="2"/>
  <c r="CV151" i="2"/>
  <c r="BH151" i="2"/>
  <c r="BI151" i="2"/>
  <c r="BY151" i="2"/>
  <c r="CO151" i="2"/>
  <c r="DE151" i="2"/>
  <c r="BV151" i="2"/>
  <c r="CL151" i="2"/>
  <c r="DB151" i="2"/>
  <c r="BS151" i="2"/>
  <c r="CI151" i="2"/>
  <c r="CY151" i="2"/>
  <c r="CY162" i="2"/>
  <c r="CY156" i="2"/>
  <c r="BW162" i="2"/>
  <c r="BW156" i="2"/>
  <c r="BN162" i="2"/>
  <c r="BN156" i="2"/>
  <c r="BO162" i="2"/>
  <c r="BO156" i="2"/>
  <c r="BT156" i="2"/>
  <c r="BT162" i="2"/>
  <c r="CJ156" i="2"/>
  <c r="CJ162" i="2"/>
  <c r="CZ156" i="2"/>
  <c r="CZ162" i="2"/>
  <c r="BY162" i="2"/>
  <c r="BY156" i="2"/>
  <c r="CO162" i="2"/>
  <c r="CO156" i="2"/>
  <c r="DE162" i="2"/>
  <c r="DE156" i="2"/>
  <c r="CD162" i="2"/>
  <c r="CD156" i="2"/>
  <c r="CT162" i="2"/>
  <c r="CT156" i="2"/>
  <c r="CH150" i="2"/>
  <c r="DB150" i="2"/>
  <c r="DF150" i="2"/>
  <c r="BK150" i="2"/>
  <c r="CA150" i="2"/>
  <c r="CQ150" i="2"/>
  <c r="BH150" i="2"/>
  <c r="BX150" i="2"/>
  <c r="CN150" i="2"/>
  <c r="DD150" i="2"/>
  <c r="BU150" i="2"/>
  <c r="CK150" i="2"/>
  <c r="DA150" i="2"/>
  <c r="CV147" i="2"/>
  <c r="BH147" i="2"/>
  <c r="BL147" i="2"/>
  <c r="BM147" i="2"/>
  <c r="CC147" i="2"/>
  <c r="CS147" i="2"/>
  <c r="BJ147" i="2"/>
  <c r="BZ147" i="2"/>
  <c r="CP147" i="2"/>
  <c r="DF147" i="2"/>
  <c r="BW147" i="2"/>
  <c r="CM147" i="2"/>
  <c r="DC147" i="2"/>
  <c r="CX137" i="2"/>
  <c r="CL137" i="2"/>
  <c r="CP137" i="2"/>
  <c r="CT137" i="2"/>
  <c r="BW137" i="2"/>
  <c r="CM137" i="2"/>
  <c r="DC137" i="2"/>
  <c r="BT137" i="2"/>
  <c r="CJ137" i="2"/>
  <c r="CZ137" i="2"/>
  <c r="BQ137" i="2"/>
  <c r="CG137" i="2"/>
  <c r="CW137" i="2"/>
  <c r="BV161" i="2"/>
  <c r="BV157" i="2"/>
  <c r="BV155" i="2"/>
  <c r="BZ161" i="2"/>
  <c r="BZ157" i="2"/>
  <c r="BZ155" i="2"/>
  <c r="CD161" i="2"/>
  <c r="CD157" i="2"/>
  <c r="CD155" i="2"/>
  <c r="CX161" i="2"/>
  <c r="CX157" i="2"/>
  <c r="CX155" i="2"/>
  <c r="BW155" i="2"/>
  <c r="BW161" i="2"/>
  <c r="BW157" i="2"/>
  <c r="CM155" i="2"/>
  <c r="CM161" i="2"/>
  <c r="CM157" i="2"/>
  <c r="DC155" i="2"/>
  <c r="DC161" i="2"/>
  <c r="DC157" i="2"/>
  <c r="BT161" i="2"/>
  <c r="BT157" i="2"/>
  <c r="BT155" i="2"/>
  <c r="CJ161" i="2"/>
  <c r="CJ157" i="2"/>
  <c r="CJ155" i="2"/>
  <c r="CZ161" i="2"/>
  <c r="CZ157" i="2"/>
  <c r="CZ155" i="2"/>
  <c r="BQ161" i="2"/>
  <c r="BQ157" i="2"/>
  <c r="BQ155" i="2"/>
  <c r="CG161" i="2"/>
  <c r="CG157" i="2"/>
  <c r="CG155" i="2"/>
  <c r="CW161" i="2"/>
  <c r="CW157" i="2"/>
  <c r="CW155" i="2"/>
  <c r="BX149" i="2"/>
  <c r="CB149" i="2"/>
  <c r="CV149" i="2"/>
  <c r="BI149" i="2"/>
  <c r="BY149" i="2"/>
  <c r="CO149" i="2"/>
  <c r="DE149" i="2"/>
  <c r="BV149" i="2"/>
  <c r="CL149" i="2"/>
  <c r="DB149" i="2"/>
  <c r="BS149" i="2"/>
  <c r="CI149" i="2"/>
  <c r="CY149" i="2"/>
  <c r="BH144" i="2"/>
  <c r="CR144" i="2"/>
  <c r="BT144" i="2"/>
  <c r="BM144" i="2"/>
  <c r="CC144" i="2"/>
  <c r="CS144" i="2"/>
  <c r="BJ144" i="2"/>
  <c r="BZ144" i="2"/>
  <c r="CP144" i="2"/>
  <c r="DF144" i="2"/>
  <c r="BW144" i="2"/>
  <c r="CM144" i="2"/>
  <c r="DC144" i="2"/>
  <c r="BH134" i="2"/>
  <c r="BL134" i="2"/>
  <c r="CF134" i="2"/>
  <c r="BQ134" i="2"/>
  <c r="CG134" i="2"/>
  <c r="CW134" i="2"/>
  <c r="BN134" i="2"/>
  <c r="CD134" i="2"/>
  <c r="CT134" i="2"/>
  <c r="BK134" i="2"/>
  <c r="CA134" i="2"/>
  <c r="CQ134" i="2"/>
  <c r="BL103" i="2"/>
  <c r="CB103" i="2"/>
  <c r="CR103" i="2"/>
  <c r="BL104" i="2"/>
  <c r="CB104" i="2"/>
  <c r="CR104" i="2"/>
  <c r="BL105" i="2"/>
  <c r="CB105" i="2"/>
  <c r="CR105" i="2"/>
  <c r="BL106" i="2"/>
  <c r="CB106" i="2"/>
  <c r="CR106" i="2"/>
  <c r="BL107" i="2"/>
  <c r="CB107" i="2"/>
  <c r="CR107" i="2"/>
  <c r="BL108" i="2"/>
  <c r="CB108" i="2"/>
  <c r="CR108" i="2"/>
  <c r="BL109" i="2"/>
  <c r="CB109" i="2"/>
  <c r="CR109" i="2"/>
  <c r="BL110" i="2"/>
  <c r="CB110" i="2"/>
  <c r="CR110" i="2"/>
  <c r="BL111" i="2"/>
  <c r="CB111" i="2"/>
  <c r="CR111" i="2"/>
  <c r="BL112" i="2"/>
  <c r="CB112" i="2"/>
  <c r="CR112" i="2"/>
  <c r="BL113" i="2"/>
  <c r="CB113" i="2"/>
  <c r="CR113" i="2"/>
  <c r="CB116" i="2"/>
  <c r="BL118" i="2"/>
  <c r="DA107" i="2"/>
  <c r="BU108" i="2"/>
  <c r="CK108" i="2"/>
  <c r="DA108" i="2"/>
  <c r="BU109" i="2"/>
  <c r="CK109" i="2"/>
  <c r="DA109" i="2"/>
  <c r="BU110" i="2"/>
  <c r="CK110" i="2"/>
  <c r="DA110" i="2"/>
  <c r="BU111" i="2"/>
  <c r="CK111" i="2"/>
  <c r="DA111" i="2"/>
  <c r="BU112" i="2"/>
  <c r="CK112" i="2"/>
  <c r="DA112" i="2"/>
  <c r="BU113" i="2"/>
  <c r="CK113" i="2"/>
  <c r="DA113" i="2"/>
  <c r="CR114" i="2"/>
  <c r="CR115" i="2"/>
  <c r="CJ118" i="2"/>
  <c r="BW119" i="2"/>
  <c r="BL126" i="2"/>
  <c r="BL121" i="2"/>
  <c r="BZ103" i="2"/>
  <c r="CP103" i="2"/>
  <c r="DF103" i="2"/>
  <c r="BZ104" i="2"/>
  <c r="CP104" i="2"/>
  <c r="DF104" i="2"/>
  <c r="BZ105" i="2"/>
  <c r="CP105" i="2"/>
  <c r="DF105" i="2"/>
  <c r="BZ106" i="2"/>
  <c r="CP106" i="2"/>
  <c r="DF106" i="2"/>
  <c r="BZ107" i="2"/>
  <c r="CP107" i="2"/>
  <c r="DF107" i="2"/>
  <c r="BZ108" i="2"/>
  <c r="CP108" i="2"/>
  <c r="DF108" i="2"/>
  <c r="BZ109" i="2"/>
  <c r="CP109" i="2"/>
  <c r="DF109" i="2"/>
  <c r="BZ110" i="2"/>
  <c r="CP110" i="2"/>
  <c r="DF110" i="2"/>
  <c r="BZ111" i="2"/>
  <c r="CP111" i="2"/>
  <c r="DF111" i="2"/>
  <c r="BZ112" i="2"/>
  <c r="CP112" i="2"/>
  <c r="DF112" i="2"/>
  <c r="BZ113" i="2"/>
  <c r="CP113" i="2"/>
  <c r="DF113" i="2"/>
  <c r="BZ115" i="2"/>
  <c r="CR116" i="2"/>
  <c r="CP117" i="2"/>
  <c r="BO126" i="2"/>
  <c r="BO121" i="2"/>
  <c r="BO108" i="2"/>
  <c r="CE108" i="2"/>
  <c r="CU108" i="2"/>
  <c r="BS109" i="2"/>
  <c r="CI109" i="2"/>
  <c r="CY109" i="2"/>
  <c r="BW110" i="2"/>
  <c r="CM110" i="2"/>
  <c r="DC110" i="2"/>
  <c r="CA111" i="2"/>
  <c r="CQ111" i="2"/>
  <c r="CE114" i="2"/>
  <c r="CZ114" i="2"/>
  <c r="CA115" i="2"/>
  <c r="CU116" i="2"/>
  <c r="CH117" i="2"/>
  <c r="CE118" i="2"/>
  <c r="CB119" i="2"/>
  <c r="BR126" i="2"/>
  <c r="BR121" i="2"/>
  <c r="CN115" i="2"/>
  <c r="BN116" i="2"/>
  <c r="DD116" i="2"/>
  <c r="CD117" i="2"/>
  <c r="CY117" i="2"/>
  <c r="BX118" i="2"/>
  <c r="CT118" i="2"/>
  <c r="BS119" i="2"/>
  <c r="CN119" i="2"/>
  <c r="CD126" i="2"/>
  <c r="CD121" i="2"/>
  <c r="CY126" i="2"/>
  <c r="CY121" i="2"/>
  <c r="CE126" i="2"/>
  <c r="CE121" i="2"/>
  <c r="CZ126" i="2"/>
  <c r="CZ121" i="2"/>
  <c r="BR123" i="2"/>
  <c r="BV116" i="2"/>
  <c r="CQ116" i="2"/>
  <c r="BV117" i="2"/>
  <c r="CQ117" i="2"/>
  <c r="BV118" i="2"/>
  <c r="CQ118" i="2"/>
  <c r="BV119" i="2"/>
  <c r="CQ119" i="2"/>
  <c r="BV126" i="2"/>
  <c r="BV121" i="2"/>
  <c r="CQ126" i="2"/>
  <c r="CQ121" i="2"/>
  <c r="DB122" i="2"/>
  <c r="DB124" i="2"/>
  <c r="BW126" i="2"/>
  <c r="BW121" i="2"/>
  <c r="CR126" i="2"/>
  <c r="CR121" i="2"/>
  <c r="DF124" i="2"/>
  <c r="DF122" i="2"/>
  <c r="BS124" i="2"/>
  <c r="BS122" i="2"/>
  <c r="CI122" i="2"/>
  <c r="CI124" i="2"/>
  <c r="CY124" i="2"/>
  <c r="CY122" i="2"/>
  <c r="BW123" i="2"/>
  <c r="CM123" i="2"/>
  <c r="DC123" i="2"/>
  <c r="BX124" i="2"/>
  <c r="BX122" i="2"/>
  <c r="CN124" i="2"/>
  <c r="CN122" i="2"/>
  <c r="DD124" i="2"/>
  <c r="DD122" i="2"/>
  <c r="BX123" i="2"/>
  <c r="CN123" i="2"/>
  <c r="DD123" i="2"/>
  <c r="BY114" i="2"/>
  <c r="CO114" i="2"/>
  <c r="DE114" i="2"/>
  <c r="BY115" i="2"/>
  <c r="CO115" i="2"/>
  <c r="DE115" i="2"/>
  <c r="BY116" i="2"/>
  <c r="CO116" i="2"/>
  <c r="DE116" i="2"/>
  <c r="BY117" i="2"/>
  <c r="CO117" i="2"/>
  <c r="DE117" i="2"/>
  <c r="BY118" i="2"/>
  <c r="CO118" i="2"/>
  <c r="DE118" i="2"/>
  <c r="BY119" i="2"/>
  <c r="CO119" i="2"/>
  <c r="DE119" i="2"/>
  <c r="BY126" i="2"/>
  <c r="BY121" i="2"/>
  <c r="CO126" i="2"/>
  <c r="CO121" i="2"/>
  <c r="DE126" i="2"/>
  <c r="DE121" i="2"/>
  <c r="BY122" i="2"/>
  <c r="BY124" i="2"/>
  <c r="CO124" i="2"/>
  <c r="CO122" i="2"/>
  <c r="DE122" i="2"/>
  <c r="DE124" i="2"/>
  <c r="BY123" i="2"/>
  <c r="CO123" i="2"/>
  <c r="DE123" i="2"/>
  <c r="M27" i="2"/>
  <c r="N27" i="2" s="1"/>
  <c r="P27" i="2"/>
  <c r="K27" i="2"/>
  <c r="Q27" i="2"/>
  <c r="L28" i="2"/>
  <c r="Q78" i="2"/>
  <c r="M78" i="2"/>
  <c r="N78" i="2" s="1"/>
  <c r="L79" i="2"/>
  <c r="P78" i="2"/>
  <c r="K78" i="2"/>
  <c r="CT135" i="2"/>
  <c r="BV135" i="2"/>
  <c r="BZ135" i="2"/>
  <c r="BO135" i="2"/>
  <c r="CE135" i="2"/>
  <c r="CU135" i="2"/>
  <c r="BL135" i="2"/>
  <c r="CB135" i="2"/>
  <c r="CR135" i="2"/>
  <c r="BI135" i="2"/>
  <c r="BY135" i="2"/>
  <c r="CO135" i="2"/>
  <c r="DE135" i="2"/>
  <c r="CJ140" i="2" l="1"/>
  <c r="BK140" i="2"/>
  <c r="CW140" i="2"/>
  <c r="BP140" i="2"/>
  <c r="CT140" i="2"/>
  <c r="CG140" i="2"/>
  <c r="CQ140" i="2"/>
  <c r="CD140" i="2"/>
  <c r="BQ140" i="2"/>
  <c r="M28" i="2"/>
  <c r="N28" i="2" s="1"/>
  <c r="L29" i="2"/>
  <c r="P28" i="2"/>
  <c r="K28" i="2"/>
  <c r="Q28" i="2"/>
  <c r="DC140" i="2"/>
  <c r="CP140" i="2"/>
  <c r="CC140" i="2"/>
  <c r="CV140" i="2"/>
  <c r="CY140" i="2"/>
  <c r="CL140" i="2"/>
  <c r="BY140" i="2"/>
  <c r="CF140" i="2"/>
  <c r="Q79" i="2"/>
  <c r="M79" i="2"/>
  <c r="N79" i="2" s="1"/>
  <c r="L80" i="2"/>
  <c r="P79" i="2"/>
  <c r="K79" i="2"/>
  <c r="DF202" i="2"/>
  <c r="DB202" i="2"/>
  <c r="CX202" i="2"/>
  <c r="CT202" i="2"/>
  <c r="CP202" i="2"/>
  <c r="CL202" i="2"/>
  <c r="CH202" i="2"/>
  <c r="CD202" i="2"/>
  <c r="BZ202" i="2"/>
  <c r="BV202" i="2"/>
  <c r="BR202" i="2"/>
  <c r="BN202" i="2"/>
  <c r="BJ202" i="2"/>
  <c r="BF202" i="2"/>
  <c r="BB202" i="2"/>
  <c r="AX202" i="2"/>
  <c r="AT202" i="2"/>
  <c r="AP202" i="2"/>
  <c r="AL202" i="2"/>
  <c r="AH202" i="2"/>
  <c r="AD202" i="2"/>
  <c r="Z202" i="2"/>
  <c r="V202" i="2"/>
  <c r="R202" i="2"/>
  <c r="N202" i="2"/>
  <c r="J202" i="2"/>
  <c r="DE202" i="2"/>
  <c r="DA202" i="2"/>
  <c r="CW202" i="2"/>
  <c r="CS202" i="2"/>
  <c r="CO202" i="2"/>
  <c r="CK202" i="2"/>
  <c r="CG202" i="2"/>
  <c r="CC202" i="2"/>
  <c r="BY202" i="2"/>
  <c r="BU202" i="2"/>
  <c r="BQ202" i="2"/>
  <c r="BM202" i="2"/>
  <c r="BI202" i="2"/>
  <c r="BE202" i="2"/>
  <c r="BA202" i="2"/>
  <c r="AW202" i="2"/>
  <c r="AS202" i="2"/>
  <c r="AO202" i="2"/>
  <c r="AK202" i="2"/>
  <c r="AG202" i="2"/>
  <c r="AC202" i="2"/>
  <c r="Y202" i="2"/>
  <c r="U202" i="2"/>
  <c r="Q202" i="2"/>
  <c r="M202" i="2"/>
  <c r="I202" i="2"/>
  <c r="DD202" i="2"/>
  <c r="CZ202" i="2"/>
  <c r="CV202" i="2"/>
  <c r="CR202" i="2"/>
  <c r="CN202" i="2"/>
  <c r="CJ202" i="2"/>
  <c r="CF202" i="2"/>
  <c r="CB202" i="2"/>
  <c r="BX202" i="2"/>
  <c r="BT202" i="2"/>
  <c r="BP202" i="2"/>
  <c r="BL202" i="2"/>
  <c r="BH202" i="2"/>
  <c r="BD202" i="2"/>
  <c r="AZ202" i="2"/>
  <c r="AV202" i="2"/>
  <c r="AR202" i="2"/>
  <c r="AN202" i="2"/>
  <c r="AJ202" i="2"/>
  <c r="AF202" i="2"/>
  <c r="AB202" i="2"/>
  <c r="X202" i="2"/>
  <c r="T202" i="2"/>
  <c r="P202" i="2"/>
  <c r="L202" i="2"/>
  <c r="H202" i="2"/>
  <c r="CY202" i="2"/>
  <c r="CI202" i="2"/>
  <c r="BS202" i="2"/>
  <c r="BC202" i="2"/>
  <c r="AM202" i="2"/>
  <c r="W202" i="2"/>
  <c r="CU202" i="2"/>
  <c r="CE202" i="2"/>
  <c r="BO202" i="2"/>
  <c r="AY202" i="2"/>
  <c r="AI202" i="2"/>
  <c r="S202" i="2"/>
  <c r="CQ202" i="2"/>
  <c r="CA202" i="2"/>
  <c r="BK202" i="2"/>
  <c r="AU202" i="2"/>
  <c r="AE202" i="2"/>
  <c r="O202" i="2"/>
  <c r="BW202" i="2"/>
  <c r="K202" i="2"/>
  <c r="BG202" i="2"/>
  <c r="DC202" i="2"/>
  <c r="AQ202" i="2"/>
  <c r="CM202" i="2"/>
  <c r="AA202" i="2"/>
  <c r="CM140" i="2"/>
  <c r="BZ140" i="2"/>
  <c r="BM140" i="2"/>
  <c r="CI140" i="2"/>
  <c r="BV140" i="2"/>
  <c r="BI140" i="2"/>
  <c r="BW140" i="2"/>
  <c r="BJ140" i="2"/>
  <c r="BL140" i="2"/>
  <c r="BS140" i="2"/>
  <c r="DE140" i="2"/>
  <c r="DD140" i="2"/>
  <c r="Q91" i="2"/>
  <c r="M91" i="2"/>
  <c r="N91" i="2" s="1"/>
  <c r="L92" i="2"/>
  <c r="P91" i="2"/>
  <c r="K91" i="2"/>
  <c r="DF140" i="2"/>
  <c r="CS140" i="2"/>
  <c r="BH140" i="2"/>
  <c r="DB140" i="2"/>
  <c r="CO140" i="2"/>
  <c r="CZ140" i="2"/>
  <c r="Q92" i="2" l="1"/>
  <c r="M92" i="2"/>
  <c r="N92" i="2" s="1"/>
  <c r="L93" i="2"/>
  <c r="P92" i="2"/>
  <c r="K92" i="2"/>
  <c r="Q80" i="2"/>
  <c r="M80" i="2"/>
  <c r="N80" i="2" s="1"/>
  <c r="L81" i="2"/>
  <c r="P80" i="2"/>
  <c r="K80" i="2"/>
  <c r="Q29" i="2"/>
  <c r="M29" i="2"/>
  <c r="N29" i="2" s="1"/>
  <c r="P29" i="2"/>
  <c r="K29" i="2"/>
  <c r="Q81" i="2" l="1"/>
  <c r="M81" i="2"/>
  <c r="N81" i="2" s="1"/>
  <c r="P81" i="2"/>
  <c r="K81" i="2"/>
  <c r="Q93" i="2"/>
  <c r="M93" i="2"/>
  <c r="N93" i="2" s="1"/>
  <c r="L94" i="2"/>
  <c r="P93" i="2"/>
  <c r="K93" i="2"/>
  <c r="Q94" i="2" l="1"/>
  <c r="M94" i="2"/>
  <c r="N94" i="2" s="1"/>
  <c r="P94" i="2"/>
  <c r="K94" i="2"/>
</calcChain>
</file>

<file path=xl/sharedStrings.xml><?xml version="1.0" encoding="utf-8"?>
<sst xmlns="http://schemas.openxmlformats.org/spreadsheetml/2006/main" count="256" uniqueCount="97">
  <si>
    <t>Вернуться на главную страницу</t>
  </si>
  <si>
    <t>Калькулятор для подбора внутрипольного конвектора VITRON.</t>
  </si>
  <si>
    <t>Коэффициенты</t>
  </si>
  <si>
    <t>Длина конвектора - Длина оребрения мм</t>
  </si>
  <si>
    <t>Температура на входе, ˚С</t>
  </si>
  <si>
    <t>Температура на выходе, ˚С</t>
  </si>
  <si>
    <t>Температура в помещении, ˚С</t>
  </si>
  <si>
    <t>∆Т</t>
  </si>
  <si>
    <t xml:space="preserve">Требуемая мощность, ВТ </t>
  </si>
  <si>
    <t>Погрешность + %</t>
  </si>
  <si>
    <t>Погрешность - %</t>
  </si>
  <si>
    <t>Скорость работы вентилятора 1,2,3</t>
  </si>
  <si>
    <t>Тепловая мощность, Вт/м</t>
  </si>
  <si>
    <t>Коэффициент n</t>
  </si>
  <si>
    <t>Ширина</t>
  </si>
  <si>
    <t>Коэффициент вент.</t>
  </si>
  <si>
    <t>Высота</t>
  </si>
  <si>
    <t>мм</t>
  </si>
  <si>
    <t>нет</t>
  </si>
  <si>
    <t>150.200</t>
  </si>
  <si>
    <t xml:space="preserve">  </t>
  </si>
  <si>
    <t>150.300</t>
  </si>
  <si>
    <t>24В</t>
  </si>
  <si>
    <t>ВКВ.МАХ</t>
  </si>
  <si>
    <t>ВКВТХ</t>
  </si>
  <si>
    <t>*-голубым выделены ячейки для изменения параметров</t>
  </si>
  <si>
    <t>Модель</t>
  </si>
  <si>
    <t>Обозначение</t>
  </si>
  <si>
    <t>ТО</t>
  </si>
  <si>
    <t>Длина, мм</t>
  </si>
  <si>
    <t>ВКВ 24В</t>
  </si>
  <si>
    <t>ВКВ.065.260.ХХХ.2ТГ</t>
  </si>
  <si>
    <t>ВКВ.065.300.ХХХ.2ТГ</t>
  </si>
  <si>
    <t>ВКВ.065.360.ХХХ.4ТГ</t>
  </si>
  <si>
    <t>ВКВ.065.400.ХХХ.4ТГ</t>
  </si>
  <si>
    <t>ВКВ.070.260.ХХХ.2ТГ</t>
  </si>
  <si>
    <t>ВКВ.070.300.ХХХ.2ТГ</t>
  </si>
  <si>
    <t>ВКВ.070.360.ХХХ.4ТГ</t>
  </si>
  <si>
    <t>ВКВ.070.400.ХХХ.4ТГ</t>
  </si>
  <si>
    <t>ВКВ.075.260.ХХХ.2ТГ</t>
  </si>
  <si>
    <t>ВКВ.075.300.ХХХ.2ТГ</t>
  </si>
  <si>
    <t>ВКВ.075.360.ХХХ.4ТГ</t>
  </si>
  <si>
    <t>ВКВ.075.400.ХХХ.4ТГ</t>
  </si>
  <si>
    <t>ВКВ.080.260.ХХХ.2ТГ</t>
  </si>
  <si>
    <t>ВКВ.080.300.ХХХ.2ТГ</t>
  </si>
  <si>
    <t>ВКВ.080.360.ХХХ.4ТГ</t>
  </si>
  <si>
    <t>ВКВ.080.400.ХХХ.4ТГ</t>
  </si>
  <si>
    <t>ВКВ.090.200.ХХХ.2ТГ</t>
  </si>
  <si>
    <t>ВКВ.090.260.ХХХ.2ТГ</t>
  </si>
  <si>
    <t>ВКВ.090.300.ХХХ.2ТГ</t>
  </si>
  <si>
    <t>ВКВ.090.360.ХХХ.4ТГ</t>
  </si>
  <si>
    <t>ВКВ.090.400.ХХХ.4ТГ</t>
  </si>
  <si>
    <t>ВКВ.110.200.ХХХ.2ТГ</t>
  </si>
  <si>
    <t>ВКВ.110.260.ХХХ.2ТГ</t>
  </si>
  <si>
    <t>ВКВ.110.300.ХХХ.2ТГ</t>
  </si>
  <si>
    <t>ВКВ.110.360.ХХХ.4ТГ</t>
  </si>
  <si>
    <t>ВКВ.150.160.ХХХ.2ТВ</t>
  </si>
  <si>
    <t>ВКВ.150.200.ХХХ.2ТГ</t>
  </si>
  <si>
    <t>ВКВ.150.260.ХХХ.4ТК</t>
  </si>
  <si>
    <t>ВКВ.150.300.ХХХ.4ТГ</t>
  </si>
  <si>
    <t>ВКВ.150.360.ХХХ.8ТП</t>
  </si>
  <si>
    <t>ВКВ 12В и  220В</t>
  </si>
  <si>
    <t>ВКВ.МАХ.090.260.ХХХ.2ТГ</t>
  </si>
  <si>
    <t>ВКВ.МАХ.090.300.ХХХ.2ТГ</t>
  </si>
  <si>
    <t>ВКВ.МАХ.090.360.ХХХ.2ТГ</t>
  </si>
  <si>
    <t>ВКВ.МАХ.090.400.ХХХ.2ТГ</t>
  </si>
  <si>
    <t>ВКВ.МАХ.110.260.ХХХ.2ТГ</t>
  </si>
  <si>
    <t>ВКВ.МАХ.110.300.ХХХ.2ТГ</t>
  </si>
  <si>
    <t>ВКВ.МАХ.110.360.ХХХ.2ТГ</t>
  </si>
  <si>
    <t>ВКВ.МАХ.110.400.ХХХ.2ТГ</t>
  </si>
  <si>
    <t>ВКВ.МАХ.150.200.ХХХ.2ТГ</t>
  </si>
  <si>
    <t>ВКВ.МАХ.150.260.ХХХ.2ТГ</t>
  </si>
  <si>
    <t>ВКВ.МАХ.150.300.ХХХ.2ТГ</t>
  </si>
  <si>
    <t>ВКВ.МАХ.150.360.ХХХ.2ТГ</t>
  </si>
  <si>
    <t>ВКВ.МАХ.200.200.ХХХ.2ТГ</t>
  </si>
  <si>
    <t>ВКВ.МАХ.200.260.ХХХ.2ТГ</t>
  </si>
  <si>
    <t>ВКВ.МАХ.200.300.ХХХ.4ТГ</t>
  </si>
  <si>
    <t>ВКВ.МАХ.200.360.ХХХ.4ТГ</t>
  </si>
  <si>
    <t>ВКВТХ.130.260.ХХХ.4ТК</t>
  </si>
  <si>
    <t>ВКВТХ.150.300.ХХХ.4ТК</t>
  </si>
  <si>
    <t>ВКВ.ЭКОНОМ.075.260.ХХХ.2ТГ</t>
  </si>
  <si>
    <t>ВКВ.ЭКОНОМ.075.300.ХХХ.2ТГ</t>
  </si>
  <si>
    <t>ВКВ.ЭКОНОМ.075.360.ХХХ.4ТГ</t>
  </si>
  <si>
    <t>ВКВ.ЭКОНОМ075.400.ХХХ.4ТГ</t>
  </si>
  <si>
    <t>ВКВ.ЭКОНОМ.090.200.ХХХ.2ТГ</t>
  </si>
  <si>
    <t>ВКВ.ЭКОНОМ.090.260.ХХХ.2ТГ</t>
  </si>
  <si>
    <t>ВКВ.ЭКОНОМ.090.300.ХХХ.2ТГ</t>
  </si>
  <si>
    <t>ВКВ.ЭКОНОМ.090.360.ХХХ.4ТГ</t>
  </si>
  <si>
    <t>ВКВ.ЭКОНОМ.110.200.ХХХ.2ТГ</t>
  </si>
  <si>
    <t>ВКВ.ЭКОНОМ.110.260.ХХХ.2ТГ</t>
  </si>
  <si>
    <t>ВКВ.ЭКОНОМ.110.300.ХХХ.2ТГ</t>
  </si>
  <si>
    <t>ВКВ.ЭКОНОМ.110.360.ХХХ.4ТГ</t>
  </si>
  <si>
    <t>ВКВ.ЭКОНОМ.150.160.ХХХ.2ТК</t>
  </si>
  <si>
    <t>ВКВ.ЭКОНОМ.150.200.ХХХ.2ТК</t>
  </si>
  <si>
    <t>ВКВ.ЭКОНОМ.150.260.ХХХ.4ТК</t>
  </si>
  <si>
    <t>ВКВ.ЭКОНОМ.150.300.ХХХ.4ТГ</t>
  </si>
  <si>
    <t>ВКВ.ЭКОНОМ.150.360.ХХХ.8ТП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</si>
</sst>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₽-419];\-#,##0.00\ [$₽-419]"/>
    <numFmt numFmtId="165" formatCode="#,##0\ [$₽-419];\-#,##0\ [$₽-419]"/>
  </numFmts>
  <fonts count="2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28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164" fontId="2" fillId="0" borderId="0" applyNumberFormat="0" applyFill="0" applyBorder="0" applyAlignment="0" applyProtection="0"/>
    <xf numFmtId="164" fontId="1" fillId="0" borderId="0"/>
  </cellStyleXfs>
  <cellXfs count="475">
    <xf numFmtId="0" fontId="0" fillId="0" borderId="0" xfId="0"/>
    <xf numFmtId="164" fontId="3" fillId="2" borderId="0" xfId="1" applyFont="1" applyFill="1" applyAlignment="1"/>
    <xf numFmtId="1" fontId="3" fillId="2" borderId="0" xfId="1" applyNumberFormat="1" applyFont="1" applyFill="1" applyAlignment="1"/>
    <xf numFmtId="164" fontId="4" fillId="3" borderId="0" xfId="2" applyFont="1" applyFill="1" applyAlignment="1" applyProtection="1">
      <alignment horizontal="center"/>
      <protection hidden="1"/>
    </xf>
    <xf numFmtId="164" fontId="5" fillId="3" borderId="0" xfId="2" applyFont="1" applyFill="1" applyAlignment="1" applyProtection="1">
      <alignment horizontal="center"/>
      <protection hidden="1"/>
    </xf>
    <xf numFmtId="164" fontId="1" fillId="0" borderId="0" xfId="2"/>
    <xf numFmtId="164" fontId="1" fillId="3" borderId="0" xfId="2" applyFill="1" applyProtection="1">
      <protection hidden="1"/>
    </xf>
    <xf numFmtId="164" fontId="1" fillId="3" borderId="0" xfId="2" applyFill="1" applyAlignment="1" applyProtection="1">
      <alignment horizontal="center"/>
      <protection hidden="1"/>
    </xf>
    <xf numFmtId="164" fontId="1" fillId="3" borderId="1" xfId="2" applyFill="1" applyBorder="1" applyAlignment="1" applyProtection="1">
      <alignment horizontal="right" wrapText="1"/>
      <protection hidden="1"/>
    </xf>
    <xf numFmtId="164" fontId="1" fillId="3" borderId="2" xfId="2" applyFill="1" applyBorder="1" applyAlignment="1" applyProtection="1">
      <alignment horizontal="right" wrapText="1"/>
      <protection hidden="1"/>
    </xf>
    <xf numFmtId="164" fontId="6" fillId="3" borderId="2" xfId="2" applyFont="1" applyFill="1" applyBorder="1" applyAlignment="1" applyProtection="1">
      <alignment horizontal="right"/>
      <protection hidden="1"/>
    </xf>
    <xf numFmtId="164" fontId="7" fillId="3" borderId="3" xfId="2" applyFont="1" applyFill="1" applyBorder="1" applyAlignment="1" applyProtection="1">
      <alignment horizontal="right"/>
      <protection hidden="1"/>
    </xf>
    <xf numFmtId="1" fontId="7" fillId="4" borderId="4" xfId="2" applyNumberFormat="1" applyFont="1" applyFill="1" applyBorder="1" applyAlignment="1" applyProtection="1">
      <alignment horizontal="right"/>
      <protection locked="0"/>
    </xf>
    <xf numFmtId="1" fontId="7" fillId="3" borderId="0" xfId="2" applyNumberFormat="1" applyFont="1" applyFill="1" applyBorder="1" applyAlignment="1" applyProtection="1">
      <alignment horizontal="right"/>
      <protection locked="0"/>
    </xf>
    <xf numFmtId="1" fontId="7" fillId="3" borderId="0" xfId="2" applyNumberFormat="1" applyFont="1" applyFill="1" applyBorder="1" applyProtection="1">
      <protection hidden="1"/>
    </xf>
    <xf numFmtId="164" fontId="7" fillId="3" borderId="0" xfId="2" applyFont="1" applyFill="1" applyProtection="1">
      <protection hidden="1"/>
    </xf>
    <xf numFmtId="1" fontId="1" fillId="3" borderId="0" xfId="2" applyNumberFormat="1" applyFill="1" applyBorder="1" applyProtection="1">
      <protection hidden="1"/>
    </xf>
    <xf numFmtId="164" fontId="7" fillId="3" borderId="5" xfId="2" applyFont="1" applyFill="1" applyBorder="1" applyAlignment="1" applyProtection="1">
      <alignment horizontal="right"/>
      <protection hidden="1"/>
    </xf>
    <xf numFmtId="1" fontId="7" fillId="4" borderId="6" xfId="2" applyNumberFormat="1" applyFont="1" applyFill="1" applyBorder="1" applyAlignment="1" applyProtection="1">
      <alignment horizontal="right"/>
      <protection locked="0"/>
    </xf>
    <xf numFmtId="164" fontId="7" fillId="3" borderId="7" xfId="2" applyFont="1" applyFill="1" applyBorder="1" applyAlignment="1" applyProtection="1">
      <alignment horizontal="right"/>
      <protection hidden="1"/>
    </xf>
    <xf numFmtId="1" fontId="7" fillId="3" borderId="8" xfId="2" applyNumberFormat="1" applyFont="1" applyFill="1" applyBorder="1" applyAlignment="1" applyProtection="1">
      <alignment horizontal="right"/>
      <protection hidden="1"/>
    </xf>
    <xf numFmtId="1" fontId="7" fillId="3" borderId="0" xfId="2" applyNumberFormat="1" applyFont="1" applyFill="1" applyBorder="1" applyAlignment="1" applyProtection="1">
      <alignment horizontal="right"/>
      <protection hidden="1"/>
    </xf>
    <xf numFmtId="164" fontId="7" fillId="3" borderId="0" xfId="2" applyFont="1" applyFill="1" applyBorder="1" applyAlignment="1" applyProtection="1">
      <alignment horizontal="right"/>
      <protection hidden="1"/>
    </xf>
    <xf numFmtId="1" fontId="7" fillId="3" borderId="9" xfId="2" applyNumberFormat="1" applyFont="1" applyFill="1" applyBorder="1" applyAlignment="1" applyProtection="1">
      <alignment horizontal="right"/>
      <protection hidden="1"/>
    </xf>
    <xf numFmtId="1" fontId="7" fillId="4" borderId="10" xfId="2" applyNumberFormat="1" applyFont="1" applyFill="1" applyBorder="1" applyAlignment="1" applyProtection="1">
      <alignment horizontal="right"/>
      <protection locked="0"/>
    </xf>
    <xf numFmtId="164" fontId="7" fillId="3" borderId="11" xfId="2" applyFont="1" applyFill="1" applyBorder="1" applyAlignment="1" applyProtection="1">
      <alignment horizontal="right"/>
      <protection hidden="1"/>
    </xf>
    <xf numFmtId="1" fontId="7" fillId="4" borderId="12" xfId="2" applyNumberFormat="1" applyFont="1" applyFill="1" applyBorder="1" applyAlignment="1" applyProtection="1">
      <alignment horizontal="right"/>
      <protection locked="0"/>
    </xf>
    <xf numFmtId="1" fontId="8" fillId="3" borderId="0" xfId="2" applyNumberFormat="1" applyFont="1" applyFill="1" applyProtection="1">
      <protection hidden="1"/>
    </xf>
    <xf numFmtId="164" fontId="7" fillId="3" borderId="13" xfId="2" applyFont="1" applyFill="1" applyBorder="1" applyAlignment="1" applyProtection="1">
      <alignment horizontal="right"/>
      <protection hidden="1"/>
    </xf>
    <xf numFmtId="1" fontId="7" fillId="4" borderId="14" xfId="2" applyNumberFormat="1" applyFont="1" applyFill="1" applyBorder="1" applyAlignment="1" applyProtection="1">
      <alignment horizontal="right"/>
      <protection locked="0"/>
    </xf>
    <xf numFmtId="164" fontId="7" fillId="3" borderId="15" xfId="2" applyFont="1" applyFill="1" applyBorder="1" applyAlignment="1" applyProtection="1">
      <alignment horizontal="right"/>
      <protection hidden="1"/>
    </xf>
    <xf numFmtId="1" fontId="7" fillId="4" borderId="15" xfId="2" applyNumberFormat="1" applyFont="1" applyFill="1" applyBorder="1" applyAlignment="1" applyProtection="1">
      <alignment horizontal="right"/>
      <protection locked="0"/>
    </xf>
    <xf numFmtId="164" fontId="7" fillId="3" borderId="0" xfId="2" applyFont="1" applyFill="1" applyBorder="1" applyAlignment="1" applyProtection="1">
      <alignment horizontal="center" vertical="center"/>
      <protection hidden="1"/>
    </xf>
    <xf numFmtId="164" fontId="7" fillId="3" borderId="16" xfId="2" applyFont="1" applyFill="1" applyBorder="1" applyAlignment="1" applyProtection="1">
      <alignment horizontal="center"/>
      <protection hidden="1"/>
    </xf>
    <xf numFmtId="164" fontId="7" fillId="3" borderId="17" xfId="2" applyFont="1" applyFill="1" applyBorder="1" applyAlignment="1" applyProtection="1">
      <alignment horizontal="center"/>
      <protection hidden="1"/>
    </xf>
    <xf numFmtId="164" fontId="7" fillId="3" borderId="18" xfId="2" applyFont="1" applyFill="1" applyBorder="1" applyAlignment="1" applyProtection="1">
      <alignment horizontal="center"/>
      <protection hidden="1"/>
    </xf>
    <xf numFmtId="164" fontId="7" fillId="3" borderId="3" xfId="2" applyFont="1" applyFill="1" applyBorder="1" applyAlignment="1" applyProtection="1">
      <alignment horizontal="center" vertical="center"/>
      <protection hidden="1"/>
    </xf>
    <xf numFmtId="1" fontId="7" fillId="3" borderId="19" xfId="2" applyNumberFormat="1" applyFont="1" applyFill="1" applyBorder="1" applyAlignment="1" applyProtection="1">
      <alignment horizontal="center" vertical="center"/>
      <protection hidden="1"/>
    </xf>
    <xf numFmtId="1" fontId="7" fillId="3" borderId="20" xfId="2" applyNumberFormat="1" applyFont="1" applyFill="1" applyBorder="1" applyAlignment="1" applyProtection="1">
      <alignment horizontal="center" vertical="center"/>
      <protection hidden="1"/>
    </xf>
    <xf numFmtId="1" fontId="7" fillId="3" borderId="10" xfId="2" applyNumberFormat="1" applyFont="1" applyFill="1" applyBorder="1" applyAlignment="1" applyProtection="1">
      <alignment horizontal="center" vertical="center"/>
      <protection hidden="1"/>
    </xf>
    <xf numFmtId="1" fontId="7" fillId="3" borderId="3" xfId="2" applyNumberFormat="1" applyFont="1" applyFill="1" applyBorder="1" applyAlignment="1" applyProtection="1">
      <alignment horizontal="center" vertical="center"/>
      <protection hidden="1"/>
    </xf>
    <xf numFmtId="2" fontId="7" fillId="3" borderId="16" xfId="2" applyNumberFormat="1" applyFont="1" applyFill="1" applyBorder="1" applyAlignment="1" applyProtection="1">
      <alignment horizontal="center"/>
      <protection hidden="1"/>
    </xf>
    <xf numFmtId="2" fontId="7" fillId="3" borderId="17" xfId="2" applyNumberFormat="1" applyFont="1" applyFill="1" applyBorder="1" applyAlignment="1" applyProtection="1">
      <alignment horizontal="center"/>
      <protection hidden="1"/>
    </xf>
    <xf numFmtId="2" fontId="7" fillId="3" borderId="21" xfId="2" applyNumberFormat="1" applyFont="1" applyFill="1" applyBorder="1" applyAlignment="1" applyProtection="1">
      <alignment horizontal="center"/>
      <protection hidden="1"/>
    </xf>
    <xf numFmtId="2" fontId="7" fillId="3" borderId="15" xfId="2" applyNumberFormat="1" applyFont="1" applyFill="1" applyBorder="1" applyAlignment="1" applyProtection="1">
      <protection hidden="1"/>
    </xf>
    <xf numFmtId="1" fontId="1" fillId="3" borderId="0" xfId="2" applyNumberFormat="1" applyFill="1" applyProtection="1">
      <protection hidden="1"/>
    </xf>
    <xf numFmtId="164" fontId="7" fillId="3" borderId="7" xfId="2" applyFont="1" applyFill="1" applyBorder="1" applyAlignment="1" applyProtection="1">
      <alignment horizontal="center" vertical="center"/>
      <protection hidden="1"/>
    </xf>
    <xf numFmtId="1" fontId="7" fillId="3" borderId="22" xfId="2" applyNumberFormat="1" applyFont="1" applyFill="1" applyBorder="1" applyAlignment="1" applyProtection="1">
      <alignment horizontal="center" vertical="center"/>
      <protection hidden="1"/>
    </xf>
    <xf numFmtId="1" fontId="7" fillId="3" borderId="23" xfId="2" applyNumberFormat="1" applyFont="1" applyFill="1" applyBorder="1" applyAlignment="1" applyProtection="1">
      <alignment horizontal="center" vertical="center"/>
      <protection hidden="1"/>
    </xf>
    <xf numFmtId="1" fontId="7" fillId="3" borderId="23" xfId="2" applyNumberFormat="1" applyFont="1" applyFill="1" applyBorder="1" applyAlignment="1" applyProtection="1">
      <alignment horizontal="center" vertical="center"/>
      <protection hidden="1"/>
    </xf>
    <xf numFmtId="1" fontId="7" fillId="3" borderId="14" xfId="2" applyNumberFormat="1" applyFont="1" applyFill="1" applyBorder="1" applyAlignment="1" applyProtection="1">
      <alignment horizontal="center" vertical="center"/>
      <protection hidden="1"/>
    </xf>
    <xf numFmtId="1" fontId="7" fillId="3" borderId="7" xfId="2" applyNumberFormat="1" applyFont="1" applyFill="1" applyBorder="1" applyAlignment="1" applyProtection="1">
      <alignment horizontal="center" vertical="center"/>
      <protection hidden="1"/>
    </xf>
    <xf numFmtId="1" fontId="7" fillId="3" borderId="16" xfId="2" applyNumberFormat="1" applyFont="1" applyFill="1" applyBorder="1" applyAlignment="1" applyProtection="1">
      <alignment horizontal="right" vertical="center"/>
      <protection hidden="1"/>
    </xf>
    <xf numFmtId="1" fontId="7" fillId="3" borderId="17" xfId="2" applyNumberFormat="1" applyFont="1" applyFill="1" applyBorder="1" applyProtection="1">
      <protection hidden="1"/>
    </xf>
    <xf numFmtId="1" fontId="7" fillId="3" borderId="21" xfId="2" applyNumberFormat="1" applyFont="1" applyFill="1" applyBorder="1" applyProtection="1">
      <protection hidden="1"/>
    </xf>
    <xf numFmtId="1" fontId="7" fillId="3" borderId="15" xfId="2" applyNumberFormat="1" applyFont="1" applyFill="1" applyBorder="1" applyAlignment="1" applyProtection="1">
      <alignment horizontal="right"/>
      <protection hidden="1"/>
    </xf>
    <xf numFmtId="2" fontId="7" fillId="3" borderId="24" xfId="2" applyNumberFormat="1" applyFont="1" applyFill="1" applyBorder="1" applyAlignment="1" applyProtection="1">
      <alignment horizontal="center" vertical="center"/>
      <protection hidden="1"/>
    </xf>
    <xf numFmtId="1" fontId="7" fillId="5" borderId="25" xfId="2" applyNumberFormat="1" applyFont="1" applyFill="1" applyBorder="1" applyAlignment="1" applyProtection="1">
      <alignment horizontal="right" vertical="center"/>
      <protection hidden="1"/>
    </xf>
    <xf numFmtId="1" fontId="7" fillId="5" borderId="26" xfId="2" applyNumberFormat="1" applyFont="1" applyFill="1" applyBorder="1" applyAlignment="1" applyProtection="1">
      <alignment horizontal="right" vertical="center"/>
      <protection hidden="1"/>
    </xf>
    <xf numFmtId="1" fontId="7" fillId="5" borderId="27" xfId="2" applyNumberFormat="1" applyFont="1" applyFill="1" applyBorder="1" applyAlignment="1" applyProtection="1">
      <alignment horizontal="right" vertical="center"/>
      <protection hidden="1"/>
    </xf>
    <xf numFmtId="1" fontId="7" fillId="3" borderId="24" xfId="2" applyNumberFormat="1" applyFont="1" applyFill="1" applyBorder="1" applyAlignment="1" applyProtection="1">
      <alignment horizontal="center" vertical="center"/>
      <protection hidden="1"/>
    </xf>
    <xf numFmtId="2" fontId="7" fillId="5" borderId="25" xfId="2" applyNumberFormat="1" applyFont="1" applyFill="1" applyBorder="1" applyAlignment="1" applyProtection="1">
      <alignment horizontal="right" vertical="center"/>
      <protection hidden="1"/>
    </xf>
    <xf numFmtId="2" fontId="7" fillId="5" borderId="26" xfId="2" applyNumberFormat="1" applyFont="1" applyFill="1" applyBorder="1" applyAlignment="1" applyProtection="1">
      <alignment horizontal="right" vertical="center"/>
      <protection hidden="1"/>
    </xf>
    <xf numFmtId="2" fontId="0" fillId="5" borderId="26" xfId="2" applyNumberFormat="1" applyFont="1" applyFill="1" applyBorder="1" applyAlignment="1">
      <alignment horizontal="right" vertical="center"/>
    </xf>
    <xf numFmtId="2" fontId="7" fillId="5" borderId="27" xfId="2" applyNumberFormat="1" applyFont="1" applyFill="1" applyBorder="1" applyAlignment="1" applyProtection="1">
      <alignment horizontal="right" vertical="center"/>
      <protection hidden="1"/>
    </xf>
    <xf numFmtId="1" fontId="7" fillId="5" borderId="28" xfId="2" applyNumberFormat="1" applyFont="1" applyFill="1" applyBorder="1" applyAlignment="1" applyProtection="1">
      <alignment horizontal="center" vertical="center"/>
      <protection hidden="1"/>
    </xf>
    <xf numFmtId="2" fontId="7" fillId="5" borderId="26" xfId="2" applyNumberFormat="1" applyFont="1" applyFill="1" applyBorder="1" applyAlignment="1" applyProtection="1">
      <alignment vertical="center"/>
      <protection hidden="1"/>
    </xf>
    <xf numFmtId="2" fontId="7" fillId="5" borderId="29" xfId="2" applyNumberFormat="1" applyFont="1" applyFill="1" applyBorder="1" applyAlignment="1" applyProtection="1">
      <alignment vertical="center"/>
      <protection hidden="1"/>
    </xf>
    <xf numFmtId="2" fontId="7" fillId="3" borderId="5" xfId="2" applyNumberFormat="1" applyFont="1" applyFill="1" applyBorder="1" applyAlignment="1" applyProtection="1">
      <alignment horizontal="center" vertical="center"/>
      <protection hidden="1"/>
    </xf>
    <xf numFmtId="1" fontId="7" fillId="6" borderId="30" xfId="2" applyNumberFormat="1" applyFont="1" applyFill="1" applyBorder="1" applyAlignment="1" applyProtection="1">
      <alignment horizontal="right" vertical="center"/>
      <protection hidden="1"/>
    </xf>
    <xf numFmtId="1" fontId="7" fillId="6" borderId="31" xfId="2" applyNumberFormat="1" applyFont="1" applyFill="1" applyBorder="1" applyAlignment="1" applyProtection="1">
      <alignment horizontal="right" vertical="center"/>
      <protection hidden="1"/>
    </xf>
    <xf numFmtId="1" fontId="7" fillId="6" borderId="12" xfId="2" applyNumberFormat="1" applyFont="1" applyFill="1" applyBorder="1" applyAlignment="1" applyProtection="1">
      <alignment horizontal="right" vertical="center"/>
      <protection hidden="1"/>
    </xf>
    <xf numFmtId="1" fontId="7" fillId="3" borderId="5" xfId="2" applyNumberFormat="1" applyFont="1" applyFill="1" applyBorder="1" applyAlignment="1" applyProtection="1">
      <alignment horizontal="center" vertical="center"/>
      <protection hidden="1"/>
    </xf>
    <xf numFmtId="2" fontId="7" fillId="6" borderId="30" xfId="2" applyNumberFormat="1" applyFont="1" applyFill="1" applyBorder="1" applyAlignment="1" applyProtection="1">
      <alignment horizontal="right" vertical="center"/>
      <protection hidden="1"/>
    </xf>
    <xf numFmtId="2" fontId="7" fillId="6" borderId="31" xfId="2" applyNumberFormat="1" applyFont="1" applyFill="1" applyBorder="1" applyAlignment="1" applyProtection="1">
      <alignment horizontal="right" vertical="center"/>
      <protection hidden="1"/>
    </xf>
    <xf numFmtId="2" fontId="1" fillId="6" borderId="31" xfId="2" applyNumberFormat="1" applyFill="1" applyBorder="1" applyAlignment="1">
      <alignment horizontal="right" vertical="center"/>
    </xf>
    <xf numFmtId="2" fontId="7" fillId="6" borderId="12" xfId="2" applyNumberFormat="1" applyFont="1" applyFill="1" applyBorder="1" applyAlignment="1" applyProtection="1">
      <alignment horizontal="right" vertical="center"/>
      <protection hidden="1"/>
    </xf>
    <xf numFmtId="1" fontId="7" fillId="6" borderId="11" xfId="2" applyNumberFormat="1" applyFont="1" applyFill="1" applyBorder="1" applyAlignment="1" applyProtection="1">
      <alignment horizontal="center" vertical="center"/>
      <protection hidden="1"/>
    </xf>
    <xf numFmtId="2" fontId="7" fillId="6" borderId="31" xfId="2" applyNumberFormat="1" applyFont="1" applyFill="1" applyBorder="1" applyAlignment="1" applyProtection="1">
      <alignment vertical="center"/>
      <protection hidden="1"/>
    </xf>
    <xf numFmtId="2" fontId="7" fillId="6" borderId="32" xfId="2" applyNumberFormat="1" applyFont="1" applyFill="1" applyBorder="1" applyAlignment="1" applyProtection="1">
      <alignment vertical="center"/>
      <protection hidden="1"/>
    </xf>
    <xf numFmtId="1" fontId="7" fillId="7" borderId="30" xfId="2" applyNumberFormat="1" applyFont="1" applyFill="1" applyBorder="1" applyProtection="1">
      <protection hidden="1"/>
    </xf>
    <xf numFmtId="1" fontId="7" fillId="7" borderId="31" xfId="2" applyNumberFormat="1" applyFont="1" applyFill="1" applyBorder="1" applyAlignment="1" applyProtection="1">
      <alignment horizontal="center" vertical="center"/>
      <protection hidden="1"/>
    </xf>
    <xf numFmtId="1" fontId="7" fillId="7" borderId="12" xfId="2" applyNumberFormat="1" applyFont="1" applyFill="1" applyBorder="1" applyAlignment="1" applyProtection="1">
      <alignment horizontal="center" vertical="center"/>
      <protection hidden="1"/>
    </xf>
    <xf numFmtId="2" fontId="7" fillId="7" borderId="30" xfId="2" applyNumberFormat="1" applyFont="1" applyFill="1" applyBorder="1" applyProtection="1">
      <protection hidden="1"/>
    </xf>
    <xf numFmtId="2" fontId="7" fillId="7" borderId="31" xfId="2" applyNumberFormat="1" applyFont="1" applyFill="1" applyBorder="1" applyProtection="1">
      <protection hidden="1"/>
    </xf>
    <xf numFmtId="2" fontId="7" fillId="7" borderId="12" xfId="2" applyNumberFormat="1" applyFont="1" applyFill="1" applyBorder="1" applyProtection="1">
      <protection hidden="1"/>
    </xf>
    <xf numFmtId="1" fontId="7" fillId="7" borderId="11" xfId="2" applyNumberFormat="1" applyFont="1" applyFill="1" applyBorder="1" applyAlignment="1" applyProtection="1">
      <alignment horizontal="center" vertical="center"/>
      <protection hidden="1"/>
    </xf>
    <xf numFmtId="2" fontId="7" fillId="7" borderId="31" xfId="2" applyNumberFormat="1" applyFont="1" applyFill="1" applyBorder="1" applyAlignment="1" applyProtection="1">
      <alignment vertical="center"/>
      <protection hidden="1"/>
    </xf>
    <xf numFmtId="2" fontId="7" fillId="7" borderId="32" xfId="2" applyNumberFormat="1" applyFont="1" applyFill="1" applyBorder="1" applyAlignment="1" applyProtection="1">
      <alignment vertical="center"/>
      <protection hidden="1"/>
    </xf>
    <xf numFmtId="1" fontId="7" fillId="8" borderId="30" xfId="2" applyNumberFormat="1" applyFont="1" applyFill="1" applyBorder="1" applyAlignment="1" applyProtection="1">
      <alignment horizontal="right" vertical="center"/>
      <protection hidden="1"/>
    </xf>
    <xf numFmtId="1" fontId="7" fillId="8" borderId="31" xfId="2" applyNumberFormat="1" applyFont="1" applyFill="1" applyBorder="1" applyAlignment="1" applyProtection="1">
      <alignment horizontal="right" vertical="center"/>
      <protection hidden="1"/>
    </xf>
    <xf numFmtId="1" fontId="7" fillId="8" borderId="31" xfId="2" applyNumberFormat="1" applyFont="1" applyFill="1" applyBorder="1" applyAlignment="1" applyProtection="1">
      <alignment horizontal="right"/>
      <protection hidden="1"/>
    </xf>
    <xf numFmtId="1" fontId="7" fillId="8" borderId="12" xfId="2" applyNumberFormat="1" applyFont="1" applyFill="1" applyBorder="1" applyAlignment="1" applyProtection="1">
      <alignment horizontal="right" vertical="center"/>
      <protection hidden="1"/>
    </xf>
    <xf numFmtId="2" fontId="7" fillId="8" borderId="30" xfId="2" applyNumberFormat="1" applyFont="1" applyFill="1" applyBorder="1" applyAlignment="1" applyProtection="1">
      <alignment horizontal="right" vertical="center"/>
      <protection hidden="1"/>
    </xf>
    <xf numFmtId="2" fontId="7" fillId="8" borderId="31" xfId="2" applyNumberFormat="1" applyFont="1" applyFill="1" applyBorder="1" applyAlignment="1" applyProtection="1">
      <alignment horizontal="right" vertical="center"/>
      <protection hidden="1"/>
    </xf>
    <xf numFmtId="2" fontId="1" fillId="8" borderId="31" xfId="2" applyNumberFormat="1" applyFill="1" applyBorder="1" applyAlignment="1">
      <alignment horizontal="right"/>
    </xf>
    <xf numFmtId="2" fontId="7" fillId="8" borderId="12" xfId="2" applyNumberFormat="1" applyFont="1" applyFill="1" applyBorder="1" applyAlignment="1" applyProtection="1">
      <alignment horizontal="right" vertical="center"/>
      <protection hidden="1"/>
    </xf>
    <xf numFmtId="1" fontId="7" fillId="8" borderId="11" xfId="2" applyNumberFormat="1" applyFont="1" applyFill="1" applyBorder="1" applyAlignment="1" applyProtection="1">
      <alignment horizontal="center" vertical="center"/>
      <protection hidden="1"/>
    </xf>
    <xf numFmtId="2" fontId="7" fillId="8" borderId="31" xfId="2" applyNumberFormat="1" applyFont="1" applyFill="1" applyBorder="1" applyAlignment="1" applyProtection="1">
      <alignment vertical="center"/>
      <protection hidden="1"/>
    </xf>
    <xf numFmtId="2" fontId="7" fillId="8" borderId="32" xfId="2" applyNumberFormat="1" applyFont="1" applyFill="1" applyBorder="1" applyAlignment="1" applyProtection="1">
      <alignment vertical="center"/>
      <protection hidden="1"/>
    </xf>
    <xf numFmtId="1" fontId="7" fillId="9" borderId="30" xfId="2" applyNumberFormat="1" applyFont="1" applyFill="1" applyBorder="1" applyProtection="1">
      <protection hidden="1"/>
    </xf>
    <xf numFmtId="1" fontId="9" fillId="9" borderId="31" xfId="2" applyNumberFormat="1" applyFont="1" applyFill="1" applyBorder="1" applyAlignment="1" applyProtection="1">
      <alignment horizontal="center" vertical="center"/>
      <protection hidden="1"/>
    </xf>
    <xf numFmtId="1" fontId="7" fillId="9" borderId="31" xfId="2" applyNumberFormat="1" applyFont="1" applyFill="1" applyBorder="1" applyAlignment="1" applyProtection="1">
      <alignment horizontal="center" vertical="center"/>
      <protection hidden="1"/>
    </xf>
    <xf numFmtId="1" fontId="9" fillId="9" borderId="12" xfId="2" applyNumberFormat="1" applyFont="1" applyFill="1" applyBorder="1" applyAlignment="1" applyProtection="1">
      <alignment horizontal="center" vertical="center"/>
      <protection hidden="1"/>
    </xf>
    <xf numFmtId="2" fontId="7" fillId="9" borderId="30" xfId="2" applyNumberFormat="1" applyFont="1" applyFill="1" applyBorder="1" applyProtection="1">
      <protection hidden="1"/>
    </xf>
    <xf numFmtId="2" fontId="7" fillId="9" borderId="31" xfId="2" applyNumberFormat="1" applyFont="1" applyFill="1" applyBorder="1" applyProtection="1">
      <protection hidden="1"/>
    </xf>
    <xf numFmtId="2" fontId="7" fillId="9" borderId="12" xfId="2" applyNumberFormat="1" applyFont="1" applyFill="1" applyBorder="1" applyProtection="1">
      <protection hidden="1"/>
    </xf>
    <xf numFmtId="1" fontId="7" fillId="9" borderId="11" xfId="2" applyNumberFormat="1" applyFont="1" applyFill="1" applyBorder="1" applyAlignment="1" applyProtection="1">
      <alignment horizontal="center" vertical="center"/>
      <protection hidden="1"/>
    </xf>
    <xf numFmtId="2" fontId="7" fillId="9" borderId="31" xfId="2" applyNumberFormat="1" applyFont="1" applyFill="1" applyBorder="1" applyAlignment="1" applyProtection="1">
      <alignment vertical="center"/>
      <protection hidden="1"/>
    </xf>
    <xf numFmtId="2" fontId="7" fillId="9" borderId="32" xfId="2" applyNumberFormat="1" applyFont="1" applyFill="1" applyBorder="1" applyAlignment="1" applyProtection="1">
      <alignment vertical="center"/>
      <protection hidden="1"/>
    </xf>
    <xf numFmtId="1" fontId="7" fillId="10" borderId="30" xfId="2" applyNumberFormat="1" applyFont="1" applyFill="1" applyBorder="1" applyProtection="1">
      <protection hidden="1"/>
    </xf>
    <xf numFmtId="1" fontId="7" fillId="10" borderId="31" xfId="2" applyNumberFormat="1" applyFont="1" applyFill="1" applyBorder="1" applyAlignment="1" applyProtection="1">
      <alignment horizontal="center" vertical="center"/>
      <protection hidden="1"/>
    </xf>
    <xf numFmtId="1" fontId="7" fillId="10" borderId="12" xfId="2" applyNumberFormat="1" applyFont="1" applyFill="1" applyBorder="1" applyAlignment="1" applyProtection="1">
      <alignment horizontal="center" vertical="center"/>
      <protection hidden="1"/>
    </xf>
    <xf numFmtId="2" fontId="7" fillId="10" borderId="30" xfId="2" applyNumberFormat="1" applyFont="1" applyFill="1" applyBorder="1" applyProtection="1">
      <protection hidden="1"/>
    </xf>
    <xf numFmtId="2" fontId="7" fillId="10" borderId="31" xfId="2" applyNumberFormat="1" applyFont="1" applyFill="1" applyBorder="1" applyProtection="1">
      <protection hidden="1"/>
    </xf>
    <xf numFmtId="2" fontId="7" fillId="10" borderId="12" xfId="2" applyNumberFormat="1" applyFont="1" applyFill="1" applyBorder="1" applyProtection="1">
      <protection hidden="1"/>
    </xf>
    <xf numFmtId="1" fontId="7" fillId="10" borderId="11" xfId="2" applyNumberFormat="1" applyFont="1" applyFill="1" applyBorder="1" applyAlignment="1" applyProtection="1">
      <alignment horizontal="center" vertical="center"/>
      <protection hidden="1"/>
    </xf>
    <xf numFmtId="2" fontId="7" fillId="10" borderId="31" xfId="2" applyNumberFormat="1" applyFont="1" applyFill="1" applyBorder="1" applyAlignment="1" applyProtection="1">
      <alignment vertical="center"/>
      <protection hidden="1"/>
    </xf>
    <xf numFmtId="2" fontId="7" fillId="10" borderId="32" xfId="2" applyNumberFormat="1" applyFont="1" applyFill="1" applyBorder="1" applyAlignment="1" applyProtection="1">
      <alignment vertical="center"/>
      <protection hidden="1"/>
    </xf>
    <xf numFmtId="1" fontId="7" fillId="11" borderId="30" xfId="2" applyNumberFormat="1" applyFont="1" applyFill="1" applyBorder="1" applyProtection="1">
      <protection hidden="1"/>
    </xf>
    <xf numFmtId="1" fontId="9" fillId="11" borderId="31" xfId="2" applyNumberFormat="1" applyFont="1" applyFill="1" applyBorder="1" applyAlignment="1" applyProtection="1">
      <alignment horizontal="center" vertical="center"/>
      <protection hidden="1"/>
    </xf>
    <xf numFmtId="1" fontId="10" fillId="11" borderId="31" xfId="2" applyNumberFormat="1" applyFont="1" applyFill="1" applyBorder="1" applyAlignment="1" applyProtection="1">
      <alignment horizontal="center" vertical="center"/>
      <protection hidden="1"/>
    </xf>
    <xf numFmtId="1" fontId="7" fillId="11" borderId="31" xfId="2" applyNumberFormat="1" applyFont="1" applyFill="1" applyBorder="1" applyAlignment="1" applyProtection="1">
      <alignment horizontal="center" vertical="center"/>
      <protection hidden="1"/>
    </xf>
    <xf numFmtId="1" fontId="9" fillId="11" borderId="12" xfId="2" applyNumberFormat="1" applyFont="1" applyFill="1" applyBorder="1" applyAlignment="1" applyProtection="1">
      <alignment horizontal="center" vertical="center"/>
      <protection hidden="1"/>
    </xf>
    <xf numFmtId="2" fontId="7" fillId="11" borderId="30" xfId="2" applyNumberFormat="1" applyFont="1" applyFill="1" applyBorder="1" applyProtection="1">
      <protection hidden="1"/>
    </xf>
    <xf numFmtId="2" fontId="7" fillId="11" borderId="31" xfId="2" applyNumberFormat="1" applyFont="1" applyFill="1" applyBorder="1" applyProtection="1">
      <protection hidden="1"/>
    </xf>
    <xf numFmtId="2" fontId="7" fillId="11" borderId="12" xfId="2" applyNumberFormat="1" applyFont="1" applyFill="1" applyBorder="1" applyProtection="1">
      <protection hidden="1"/>
    </xf>
    <xf numFmtId="1" fontId="7" fillId="11" borderId="11" xfId="2" applyNumberFormat="1" applyFont="1" applyFill="1" applyBorder="1" applyAlignment="1" applyProtection="1">
      <alignment horizontal="center" vertical="center"/>
      <protection hidden="1"/>
    </xf>
    <xf numFmtId="2" fontId="7" fillId="11" borderId="31" xfId="2" applyNumberFormat="1" applyFont="1" applyFill="1" applyBorder="1" applyAlignment="1" applyProtection="1">
      <alignment vertical="center"/>
      <protection hidden="1"/>
    </xf>
    <xf numFmtId="2" fontId="7" fillId="11" borderId="32" xfId="2" applyNumberFormat="1" applyFont="1" applyFill="1" applyBorder="1" applyAlignment="1" applyProtection="1">
      <alignment vertical="center"/>
      <protection hidden="1"/>
    </xf>
    <xf numFmtId="1" fontId="7" fillId="12" borderId="30" xfId="2" applyNumberFormat="1" applyFont="1" applyFill="1" applyBorder="1" applyProtection="1">
      <protection hidden="1"/>
    </xf>
    <xf numFmtId="1" fontId="7" fillId="12" borderId="31" xfId="2" applyNumberFormat="1" applyFont="1" applyFill="1" applyBorder="1" applyAlignment="1" applyProtection="1">
      <alignment horizontal="center" vertical="center"/>
      <protection hidden="1"/>
    </xf>
    <xf numFmtId="1" fontId="7" fillId="12" borderId="12" xfId="2" applyNumberFormat="1" applyFont="1" applyFill="1" applyBorder="1" applyAlignment="1" applyProtection="1">
      <alignment horizontal="center" vertical="center"/>
      <protection hidden="1"/>
    </xf>
    <xf numFmtId="2" fontId="7" fillId="12" borderId="30" xfId="2" applyNumberFormat="1" applyFont="1" applyFill="1" applyBorder="1" applyProtection="1">
      <protection hidden="1"/>
    </xf>
    <xf numFmtId="2" fontId="7" fillId="12" borderId="31" xfId="2" applyNumberFormat="1" applyFont="1" applyFill="1" applyBorder="1" applyProtection="1">
      <protection hidden="1"/>
    </xf>
    <xf numFmtId="2" fontId="7" fillId="12" borderId="12" xfId="2" applyNumberFormat="1" applyFont="1" applyFill="1" applyBorder="1" applyProtection="1">
      <protection hidden="1"/>
    </xf>
    <xf numFmtId="1" fontId="7" fillId="13" borderId="30" xfId="2" applyNumberFormat="1" applyFont="1" applyFill="1" applyBorder="1" applyProtection="1">
      <protection hidden="1"/>
    </xf>
    <xf numFmtId="1" fontId="7" fillId="13" borderId="31" xfId="2" applyNumberFormat="1" applyFont="1" applyFill="1" applyBorder="1" applyAlignment="1" applyProtection="1">
      <alignment horizontal="center" vertical="center"/>
      <protection hidden="1"/>
    </xf>
    <xf numFmtId="1" fontId="7" fillId="13" borderId="12" xfId="2" applyNumberFormat="1" applyFont="1" applyFill="1" applyBorder="1" applyAlignment="1" applyProtection="1">
      <alignment horizontal="center" vertical="center"/>
      <protection hidden="1"/>
    </xf>
    <xf numFmtId="2" fontId="7" fillId="13" borderId="30" xfId="2" applyNumberFormat="1" applyFont="1" applyFill="1" applyBorder="1" applyProtection="1">
      <protection hidden="1"/>
    </xf>
    <xf numFmtId="2" fontId="7" fillId="13" borderId="31" xfId="2" applyNumberFormat="1" applyFont="1" applyFill="1" applyBorder="1" applyProtection="1">
      <protection hidden="1"/>
    </xf>
    <xf numFmtId="2" fontId="7" fillId="13" borderId="12" xfId="2" applyNumberFormat="1" applyFont="1" applyFill="1" applyBorder="1" applyProtection="1">
      <protection hidden="1"/>
    </xf>
    <xf numFmtId="2" fontId="7" fillId="11" borderId="31" xfId="2" applyNumberFormat="1" applyFont="1" applyFill="1" applyBorder="1" applyAlignment="1" applyProtection="1">
      <protection hidden="1"/>
    </xf>
    <xf numFmtId="2" fontId="7" fillId="11" borderId="32" xfId="2" applyNumberFormat="1" applyFont="1" applyFill="1" applyBorder="1" applyAlignment="1" applyProtection="1">
      <protection hidden="1"/>
    </xf>
    <xf numFmtId="1" fontId="7" fillId="3" borderId="5" xfId="2" applyNumberFormat="1" applyFont="1" applyFill="1" applyBorder="1" applyProtection="1">
      <protection hidden="1"/>
    </xf>
    <xf numFmtId="1" fontId="7" fillId="14" borderId="30" xfId="2" applyNumberFormat="1" applyFont="1" applyFill="1" applyBorder="1" applyProtection="1">
      <protection hidden="1"/>
    </xf>
    <xf numFmtId="1" fontId="7" fillId="14" borderId="31" xfId="2" applyNumberFormat="1" applyFont="1" applyFill="1" applyBorder="1" applyAlignment="1" applyProtection="1">
      <alignment horizontal="center" vertical="center"/>
      <protection hidden="1"/>
    </xf>
    <xf numFmtId="1" fontId="7" fillId="14" borderId="12" xfId="2" applyNumberFormat="1" applyFont="1" applyFill="1" applyBorder="1" applyAlignment="1" applyProtection="1">
      <alignment horizontal="center" vertical="center"/>
      <protection hidden="1"/>
    </xf>
    <xf numFmtId="2" fontId="7" fillId="14" borderId="30" xfId="2" applyNumberFormat="1" applyFont="1" applyFill="1" applyBorder="1" applyProtection="1">
      <protection hidden="1"/>
    </xf>
    <xf numFmtId="2" fontId="7" fillId="14" borderId="31" xfId="2" applyNumberFormat="1" applyFont="1" applyFill="1" applyBorder="1" applyProtection="1">
      <protection hidden="1"/>
    </xf>
    <xf numFmtId="2" fontId="7" fillId="14" borderId="12" xfId="2" applyNumberFormat="1" applyFont="1" applyFill="1" applyBorder="1" applyProtection="1">
      <protection hidden="1"/>
    </xf>
    <xf numFmtId="2" fontId="7" fillId="11" borderId="23" xfId="2" applyNumberFormat="1" applyFont="1" applyFill="1" applyBorder="1" applyAlignment="1" applyProtection="1">
      <protection hidden="1"/>
    </xf>
    <xf numFmtId="2" fontId="7" fillId="11" borderId="33" xfId="2" applyNumberFormat="1" applyFont="1" applyFill="1" applyBorder="1" applyAlignment="1" applyProtection="1">
      <protection hidden="1"/>
    </xf>
    <xf numFmtId="1" fontId="7" fillId="3" borderId="7" xfId="2" applyNumberFormat="1" applyFont="1" applyFill="1" applyBorder="1" applyProtection="1">
      <protection hidden="1"/>
    </xf>
    <xf numFmtId="1" fontId="7" fillId="15" borderId="30" xfId="2" applyNumberFormat="1" applyFont="1" applyFill="1" applyBorder="1" applyProtection="1">
      <protection hidden="1"/>
    </xf>
    <xf numFmtId="1" fontId="7" fillId="15" borderId="31" xfId="2" applyNumberFormat="1" applyFont="1" applyFill="1" applyBorder="1" applyAlignment="1" applyProtection="1">
      <alignment horizontal="center" vertical="center"/>
      <protection hidden="1"/>
    </xf>
    <xf numFmtId="1" fontId="7" fillId="15" borderId="12" xfId="2" applyNumberFormat="1" applyFont="1" applyFill="1" applyBorder="1" applyAlignment="1" applyProtection="1">
      <alignment horizontal="center" vertical="center"/>
      <protection hidden="1"/>
    </xf>
    <xf numFmtId="2" fontId="7" fillId="15" borderId="30" xfId="2" applyNumberFormat="1" applyFont="1" applyFill="1" applyBorder="1" applyProtection="1">
      <protection hidden="1"/>
    </xf>
    <xf numFmtId="2" fontId="7" fillId="15" borderId="31" xfId="2" applyNumberFormat="1" applyFont="1" applyFill="1" applyBorder="1" applyProtection="1">
      <protection hidden="1"/>
    </xf>
    <xf numFmtId="2" fontId="7" fillId="15" borderId="12" xfId="2" applyNumberFormat="1" applyFont="1" applyFill="1" applyBorder="1" applyProtection="1">
      <protection hidden="1"/>
    </xf>
    <xf numFmtId="2" fontId="7" fillId="3" borderId="0" xfId="2" applyNumberFormat="1" applyFont="1" applyFill="1" applyBorder="1" applyProtection="1">
      <protection hidden="1"/>
    </xf>
    <xf numFmtId="2" fontId="7" fillId="3" borderId="7" xfId="2" applyNumberFormat="1" applyFont="1" applyFill="1" applyBorder="1" applyAlignment="1" applyProtection="1">
      <alignment horizontal="center" vertical="center"/>
      <protection hidden="1"/>
    </xf>
    <xf numFmtId="1" fontId="7" fillId="16" borderId="22" xfId="2" applyNumberFormat="1" applyFont="1" applyFill="1" applyBorder="1" applyProtection="1">
      <protection hidden="1"/>
    </xf>
    <xf numFmtId="1" fontId="7" fillId="16" borderId="23" xfId="2" applyNumberFormat="1" applyFont="1" applyFill="1" applyBorder="1" applyAlignment="1" applyProtection="1">
      <alignment horizontal="center" vertical="center"/>
      <protection hidden="1"/>
    </xf>
    <xf numFmtId="1" fontId="7" fillId="16" borderId="14" xfId="2" applyNumberFormat="1" applyFont="1" applyFill="1" applyBorder="1" applyAlignment="1" applyProtection="1">
      <alignment horizontal="center" vertical="center"/>
      <protection hidden="1"/>
    </xf>
    <xf numFmtId="2" fontId="7" fillId="16" borderId="22" xfId="2" applyNumberFormat="1" applyFont="1" applyFill="1" applyBorder="1" applyProtection="1">
      <protection hidden="1"/>
    </xf>
    <xf numFmtId="2" fontId="7" fillId="16" borderId="23" xfId="2" applyNumberFormat="1" applyFont="1" applyFill="1" applyBorder="1" applyProtection="1">
      <protection hidden="1"/>
    </xf>
    <xf numFmtId="2" fontId="7" fillId="16" borderId="14" xfId="2" applyNumberFormat="1" applyFont="1" applyFill="1" applyBorder="1" applyProtection="1">
      <protection hidden="1"/>
    </xf>
    <xf numFmtId="164" fontId="11" fillId="3" borderId="0" xfId="2" applyFont="1" applyFill="1" applyBorder="1" applyAlignment="1" applyProtection="1">
      <alignment horizontal="center" vertical="center"/>
      <protection hidden="1"/>
    </xf>
    <xf numFmtId="2" fontId="1" fillId="3" borderId="0" xfId="2" applyNumberFormat="1" applyFill="1" applyProtection="1">
      <protection hidden="1"/>
    </xf>
    <xf numFmtId="2" fontId="7" fillId="3" borderId="15" xfId="2" applyNumberFormat="1" applyFont="1" applyFill="1" applyBorder="1" applyAlignment="1" applyProtection="1">
      <alignment horizontal="right"/>
      <protection hidden="1"/>
    </xf>
    <xf numFmtId="1" fontId="7" fillId="3" borderId="0" xfId="2" applyNumberFormat="1" applyFont="1" applyFill="1" applyBorder="1" applyAlignment="1" applyProtection="1">
      <alignment horizontal="center" vertical="center"/>
      <protection hidden="1"/>
    </xf>
    <xf numFmtId="164" fontId="7" fillId="3" borderId="0" xfId="2" applyFont="1" applyFill="1" applyBorder="1" applyProtection="1">
      <protection hidden="1"/>
    </xf>
    <xf numFmtId="1" fontId="7" fillId="3" borderId="25" xfId="2" applyNumberFormat="1" applyFont="1" applyFill="1" applyBorder="1" applyAlignment="1" applyProtection="1">
      <alignment horizontal="right" vertical="center"/>
      <protection hidden="1"/>
    </xf>
    <xf numFmtId="1" fontId="7" fillId="3" borderId="26" xfId="2" applyNumberFormat="1" applyFont="1" applyFill="1" applyBorder="1" applyAlignment="1" applyProtection="1">
      <alignment horizontal="right" vertical="center"/>
      <protection hidden="1"/>
    </xf>
    <xf numFmtId="1" fontId="7" fillId="3" borderId="27" xfId="2" applyNumberFormat="1" applyFont="1" applyFill="1" applyBorder="1" applyAlignment="1" applyProtection="1">
      <alignment horizontal="right" vertical="center"/>
      <protection hidden="1"/>
    </xf>
    <xf numFmtId="2" fontId="7" fillId="3" borderId="25" xfId="2" applyNumberFormat="1" applyFont="1" applyFill="1" applyBorder="1" applyAlignment="1" applyProtection="1">
      <alignment horizontal="right" vertical="center"/>
      <protection hidden="1"/>
    </xf>
    <xf numFmtId="2" fontId="7" fillId="3" borderId="26" xfId="2" applyNumberFormat="1" applyFont="1" applyFill="1" applyBorder="1" applyAlignment="1" applyProtection="1">
      <alignment horizontal="right" vertical="center"/>
      <protection hidden="1"/>
    </xf>
    <xf numFmtId="2" fontId="0" fillId="3" borderId="26" xfId="2" applyNumberFormat="1" applyFont="1" applyFill="1" applyBorder="1" applyAlignment="1">
      <alignment horizontal="right" vertical="center"/>
    </xf>
    <xf numFmtId="2" fontId="7" fillId="3" borderId="27" xfId="2" applyNumberFormat="1" applyFont="1" applyFill="1" applyBorder="1" applyAlignment="1" applyProtection="1">
      <alignment horizontal="right" vertical="center"/>
      <protection hidden="1"/>
    </xf>
    <xf numFmtId="1" fontId="7" fillId="3" borderId="30" xfId="2" applyNumberFormat="1" applyFont="1" applyFill="1" applyBorder="1" applyAlignment="1" applyProtection="1">
      <alignment horizontal="right" vertical="center"/>
      <protection hidden="1"/>
    </xf>
    <xf numFmtId="1" fontId="7" fillId="3" borderId="31" xfId="2" applyNumberFormat="1" applyFont="1" applyFill="1" applyBorder="1" applyAlignment="1" applyProtection="1">
      <alignment horizontal="right" vertical="center"/>
      <protection hidden="1"/>
    </xf>
    <xf numFmtId="1" fontId="7" fillId="3" borderId="12" xfId="2" applyNumberFormat="1" applyFont="1" applyFill="1" applyBorder="1" applyAlignment="1" applyProtection="1">
      <alignment horizontal="right" vertical="center"/>
      <protection hidden="1"/>
    </xf>
    <xf numFmtId="2" fontId="7" fillId="3" borderId="30" xfId="2" applyNumberFormat="1" applyFont="1" applyFill="1" applyBorder="1" applyAlignment="1" applyProtection="1">
      <alignment horizontal="right" vertical="center"/>
      <protection hidden="1"/>
    </xf>
    <xf numFmtId="2" fontId="7" fillId="3" borderId="31" xfId="2" applyNumberFormat="1" applyFont="1" applyFill="1" applyBorder="1" applyAlignment="1" applyProtection="1">
      <alignment horizontal="right" vertical="center"/>
      <protection hidden="1"/>
    </xf>
    <xf numFmtId="2" fontId="1" fillId="3" borderId="31" xfId="2" applyNumberFormat="1" applyFill="1" applyBorder="1" applyAlignment="1">
      <alignment horizontal="right" vertical="center"/>
    </xf>
    <xf numFmtId="2" fontId="7" fillId="3" borderId="12" xfId="2" applyNumberFormat="1" applyFont="1" applyFill="1" applyBorder="1" applyAlignment="1" applyProtection="1">
      <alignment horizontal="right" vertical="center"/>
      <protection hidden="1"/>
    </xf>
    <xf numFmtId="1" fontId="7" fillId="3" borderId="30" xfId="2" applyNumberFormat="1" applyFont="1" applyFill="1" applyBorder="1" applyProtection="1">
      <protection hidden="1"/>
    </xf>
    <xf numFmtId="1" fontId="7" fillId="3" borderId="31" xfId="2" applyNumberFormat="1" applyFont="1" applyFill="1" applyBorder="1" applyAlignment="1" applyProtection="1">
      <alignment horizontal="center" vertical="center"/>
      <protection hidden="1"/>
    </xf>
    <xf numFmtId="1" fontId="7" fillId="3" borderId="12" xfId="2" applyNumberFormat="1" applyFont="1" applyFill="1" applyBorder="1" applyAlignment="1" applyProtection="1">
      <alignment horizontal="center" vertical="center"/>
      <protection hidden="1"/>
    </xf>
    <xf numFmtId="2" fontId="7" fillId="3" borderId="30" xfId="2" applyNumberFormat="1" applyFont="1" applyFill="1" applyBorder="1" applyProtection="1">
      <protection hidden="1"/>
    </xf>
    <xf numFmtId="2" fontId="7" fillId="3" borderId="31" xfId="2" applyNumberFormat="1" applyFont="1" applyFill="1" applyBorder="1" applyProtection="1">
      <protection hidden="1"/>
    </xf>
    <xf numFmtId="2" fontId="7" fillId="3" borderId="12" xfId="2" applyNumberFormat="1" applyFont="1" applyFill="1" applyBorder="1" applyProtection="1">
      <protection hidden="1"/>
    </xf>
    <xf numFmtId="1" fontId="7" fillId="3" borderId="31" xfId="2" applyNumberFormat="1" applyFont="1" applyFill="1" applyBorder="1" applyAlignment="1" applyProtection="1">
      <alignment horizontal="right"/>
      <protection hidden="1"/>
    </xf>
    <xf numFmtId="2" fontId="1" fillId="3" borderId="31" xfId="2" applyNumberFormat="1" applyFill="1" applyBorder="1" applyAlignment="1">
      <alignment horizontal="right"/>
    </xf>
    <xf numFmtId="1" fontId="1" fillId="0" borderId="0" xfId="2" applyNumberFormat="1"/>
    <xf numFmtId="1" fontId="0" fillId="3" borderId="0" xfId="2" applyNumberFormat="1" applyFont="1" applyFill="1" applyProtection="1">
      <protection hidden="1"/>
    </xf>
    <xf numFmtId="1" fontId="0" fillId="3" borderId="0" xfId="2" applyNumberFormat="1" applyFont="1" applyFill="1" applyBorder="1" applyProtection="1">
      <protection hidden="1"/>
    </xf>
    <xf numFmtId="1" fontId="0" fillId="3" borderId="0" xfId="2" applyNumberFormat="1" applyFont="1" applyFill="1" applyBorder="1" applyAlignment="1" applyProtection="1">
      <alignment horizontal="center" vertical="center"/>
      <protection hidden="1"/>
    </xf>
    <xf numFmtId="1" fontId="12" fillId="3" borderId="34" xfId="2" applyNumberFormat="1" applyFont="1" applyFill="1" applyBorder="1" applyAlignment="1" applyProtection="1">
      <alignment horizontal="center" vertical="center"/>
      <protection hidden="1"/>
    </xf>
    <xf numFmtId="1" fontId="12" fillId="3" borderId="35" xfId="2" applyNumberFormat="1" applyFont="1" applyFill="1" applyBorder="1" applyAlignment="1" applyProtection="1">
      <alignment horizontal="center" vertical="center"/>
      <protection hidden="1"/>
    </xf>
    <xf numFmtId="1" fontId="12" fillId="3" borderId="36" xfId="2" applyNumberFormat="1" applyFont="1" applyFill="1" applyBorder="1" applyAlignment="1" applyProtection="1">
      <alignment horizontal="center" vertical="center"/>
      <protection hidden="1"/>
    </xf>
    <xf numFmtId="164" fontId="7" fillId="3" borderId="37" xfId="2" applyFont="1" applyFill="1" applyBorder="1" applyAlignment="1" applyProtection="1">
      <alignment horizontal="center"/>
      <protection hidden="1"/>
    </xf>
    <xf numFmtId="164" fontId="7" fillId="3" borderId="38" xfId="2" applyFont="1" applyFill="1" applyBorder="1" applyAlignment="1" applyProtection="1">
      <alignment horizontal="center"/>
      <protection hidden="1"/>
    </xf>
    <xf numFmtId="164" fontId="7" fillId="3" borderId="39" xfId="2" applyFont="1" applyFill="1" applyBorder="1" applyAlignment="1" applyProtection="1">
      <alignment horizontal="center"/>
      <protection hidden="1"/>
    </xf>
    <xf numFmtId="164" fontId="7" fillId="3" borderId="21" xfId="2" applyFont="1" applyFill="1" applyBorder="1" applyAlignment="1" applyProtection="1">
      <alignment horizontal="center"/>
      <protection hidden="1"/>
    </xf>
    <xf numFmtId="164" fontId="7" fillId="3" borderId="15" xfId="2" applyFont="1" applyFill="1" applyBorder="1" applyAlignment="1" applyProtection="1">
      <protection hidden="1"/>
    </xf>
    <xf numFmtId="2" fontId="7" fillId="5" borderId="28" xfId="2" applyNumberFormat="1" applyFont="1" applyFill="1" applyBorder="1" applyAlignment="1" applyProtection="1">
      <alignment horizontal="center" vertical="center"/>
      <protection hidden="1"/>
    </xf>
    <xf numFmtId="2" fontId="7" fillId="6" borderId="11" xfId="2" applyNumberFormat="1" applyFont="1" applyFill="1" applyBorder="1" applyAlignment="1" applyProtection="1">
      <alignment horizontal="center" vertical="center"/>
      <protection hidden="1"/>
    </xf>
    <xf numFmtId="2" fontId="7" fillId="7" borderId="11" xfId="2" applyNumberFormat="1" applyFont="1" applyFill="1" applyBorder="1" applyAlignment="1" applyProtection="1">
      <alignment horizontal="center" vertical="center"/>
      <protection hidden="1"/>
    </xf>
    <xf numFmtId="2" fontId="7" fillId="8" borderId="11" xfId="2" applyNumberFormat="1" applyFont="1" applyFill="1" applyBorder="1" applyAlignment="1" applyProtection="1">
      <alignment horizontal="center" vertical="center"/>
      <protection hidden="1"/>
    </xf>
    <xf numFmtId="2" fontId="7" fillId="9" borderId="11" xfId="2" applyNumberFormat="1" applyFont="1" applyFill="1" applyBorder="1" applyAlignment="1" applyProtection="1">
      <alignment horizontal="center" vertical="center"/>
      <protection hidden="1"/>
    </xf>
    <xf numFmtId="2" fontId="7" fillId="10" borderId="11" xfId="2" applyNumberFormat="1" applyFont="1" applyFill="1" applyBorder="1" applyAlignment="1" applyProtection="1">
      <alignment horizontal="center" vertical="center"/>
      <protection hidden="1"/>
    </xf>
    <xf numFmtId="2" fontId="7" fillId="11" borderId="11" xfId="2" applyNumberFormat="1" applyFont="1" applyFill="1" applyBorder="1" applyAlignment="1" applyProtection="1">
      <alignment horizontal="center" vertical="center"/>
      <protection hidden="1"/>
    </xf>
    <xf numFmtId="164" fontId="7" fillId="3" borderId="34" xfId="2" applyFont="1" applyFill="1" applyBorder="1" applyAlignment="1" applyProtection="1">
      <alignment horizontal="center"/>
      <protection hidden="1"/>
    </xf>
    <xf numFmtId="164" fontId="7" fillId="3" borderId="35" xfId="2" applyFont="1" applyFill="1" applyBorder="1" applyAlignment="1" applyProtection="1">
      <alignment horizontal="center"/>
      <protection hidden="1"/>
    </xf>
    <xf numFmtId="164" fontId="7" fillId="3" borderId="36" xfId="2" applyFont="1" applyFill="1" applyBorder="1" applyAlignment="1" applyProtection="1">
      <alignment horizontal="center"/>
      <protection hidden="1"/>
    </xf>
    <xf numFmtId="164" fontId="7" fillId="3" borderId="36" xfId="2" applyFont="1" applyFill="1" applyBorder="1" applyAlignment="1" applyProtection="1">
      <protection hidden="1"/>
    </xf>
    <xf numFmtId="164" fontId="7" fillId="3" borderId="34" xfId="2" applyFont="1" applyFill="1" applyBorder="1" applyAlignment="1" applyProtection="1">
      <alignment horizontal="center" vertical="center"/>
      <protection hidden="1"/>
    </xf>
    <xf numFmtId="1" fontId="7" fillId="3" borderId="1" xfId="2" applyNumberFormat="1" applyFont="1" applyFill="1" applyBorder="1" applyAlignment="1" applyProtection="1">
      <alignment horizontal="center" vertical="center"/>
      <protection hidden="1"/>
    </xf>
    <xf numFmtId="1" fontId="7" fillId="3" borderId="40" xfId="2" applyNumberFormat="1" applyFont="1" applyFill="1" applyBorder="1" applyAlignment="1" applyProtection="1">
      <alignment horizontal="center" vertical="center"/>
      <protection hidden="1"/>
    </xf>
    <xf numFmtId="1" fontId="7" fillId="3" borderId="41" xfId="2" applyNumberFormat="1" applyFont="1" applyFill="1" applyBorder="1" applyAlignment="1" applyProtection="1">
      <alignment horizontal="center" vertical="center"/>
      <protection hidden="1"/>
    </xf>
    <xf numFmtId="1" fontId="7" fillId="3" borderId="42" xfId="2" applyNumberFormat="1" applyFont="1" applyFill="1" applyBorder="1" applyAlignment="1" applyProtection="1">
      <alignment horizontal="center" vertical="center"/>
      <protection hidden="1"/>
    </xf>
    <xf numFmtId="1" fontId="7" fillId="3" borderId="4" xfId="2" applyNumberFormat="1" applyFont="1" applyFill="1" applyBorder="1" applyAlignment="1" applyProtection="1">
      <alignment horizontal="center" vertical="center"/>
      <protection hidden="1"/>
    </xf>
    <xf numFmtId="165" fontId="7" fillId="3" borderId="43" xfId="2" applyNumberFormat="1" applyFont="1" applyFill="1" applyBorder="1" applyAlignment="1" applyProtection="1">
      <alignment horizontal="right" vertical="center"/>
      <protection hidden="1"/>
    </xf>
    <xf numFmtId="165" fontId="7" fillId="3" borderId="43" xfId="2" applyNumberFormat="1" applyFont="1" applyFill="1" applyBorder="1" applyProtection="1">
      <protection hidden="1"/>
    </xf>
    <xf numFmtId="165" fontId="7" fillId="3" borderId="15" xfId="2" applyNumberFormat="1" applyFont="1" applyFill="1" applyBorder="1" applyProtection="1">
      <protection hidden="1"/>
    </xf>
    <xf numFmtId="165" fontId="7" fillId="3" borderId="44" xfId="2" applyNumberFormat="1" applyFont="1" applyFill="1" applyBorder="1" applyProtection="1">
      <protection hidden="1"/>
    </xf>
    <xf numFmtId="164" fontId="7" fillId="3" borderId="1" xfId="2" applyFont="1" applyFill="1" applyBorder="1" applyAlignment="1" applyProtection="1">
      <alignment horizontal="center" vertical="center"/>
      <protection hidden="1"/>
    </xf>
    <xf numFmtId="1" fontId="7" fillId="3" borderId="45" xfId="2" applyNumberFormat="1" applyFont="1" applyFill="1" applyBorder="1" applyAlignment="1" applyProtection="1">
      <alignment horizontal="center" vertical="center"/>
      <protection hidden="1"/>
    </xf>
    <xf numFmtId="1" fontId="7" fillId="3" borderId="37" xfId="2" applyNumberFormat="1" applyFont="1" applyFill="1" applyBorder="1" applyAlignment="1" applyProtection="1">
      <alignment horizontal="center" vertical="center"/>
      <protection hidden="1"/>
    </xf>
    <xf numFmtId="1" fontId="7" fillId="3" borderId="38" xfId="2" applyNumberFormat="1" applyFont="1" applyFill="1" applyBorder="1" applyAlignment="1" applyProtection="1">
      <alignment horizontal="center" vertical="center"/>
      <protection hidden="1"/>
    </xf>
    <xf numFmtId="1" fontId="7" fillId="3" borderId="46" xfId="2" applyNumberFormat="1" applyFont="1" applyFill="1" applyBorder="1" applyAlignment="1" applyProtection="1">
      <alignment horizontal="center" vertical="center"/>
      <protection hidden="1"/>
    </xf>
    <xf numFmtId="1" fontId="7" fillId="3" borderId="47" xfId="2" applyNumberFormat="1" applyFont="1" applyFill="1" applyBorder="1" applyAlignment="1" applyProtection="1">
      <alignment horizontal="center" vertical="center"/>
      <protection hidden="1"/>
    </xf>
    <xf numFmtId="165" fontId="7" fillId="3" borderId="26" xfId="2" applyNumberFormat="1" applyFont="1" applyFill="1" applyBorder="1" applyAlignment="1" applyProtection="1">
      <alignment horizontal="center" vertical="center"/>
      <protection hidden="1"/>
    </xf>
    <xf numFmtId="2" fontId="7" fillId="3" borderId="26" xfId="2" applyNumberFormat="1" applyFont="1" applyFill="1" applyBorder="1" applyAlignment="1" applyProtection="1">
      <alignment horizontal="center" vertical="center"/>
      <protection hidden="1"/>
    </xf>
    <xf numFmtId="1" fontId="7" fillId="3" borderId="48" xfId="2" applyNumberFormat="1" applyFont="1" applyFill="1" applyBorder="1" applyAlignment="1" applyProtection="1">
      <alignment horizontal="center" vertical="center"/>
      <protection hidden="1"/>
    </xf>
    <xf numFmtId="1" fontId="7" fillId="3" borderId="3" xfId="2" applyNumberFormat="1" applyFont="1" applyFill="1" applyBorder="1" applyProtection="1">
      <protection hidden="1"/>
    </xf>
    <xf numFmtId="1" fontId="7" fillId="3" borderId="9" xfId="2" applyNumberFormat="1" applyFont="1" applyFill="1" applyBorder="1" applyAlignment="1" applyProtection="1">
      <alignment horizontal="center" vertical="center"/>
      <protection hidden="1"/>
    </xf>
    <xf numFmtId="1" fontId="9" fillId="3" borderId="20" xfId="2" applyNumberFormat="1" applyFont="1" applyFill="1" applyBorder="1" applyAlignment="1" applyProtection="1">
      <alignment horizontal="center" vertical="center"/>
      <protection hidden="1"/>
    </xf>
    <xf numFmtId="1" fontId="7" fillId="3" borderId="20" xfId="2" applyNumberFormat="1" applyFont="1" applyFill="1" applyBorder="1" applyAlignment="1" applyProtection="1">
      <alignment horizontal="center" vertical="center"/>
      <protection hidden="1"/>
    </xf>
    <xf numFmtId="1" fontId="7" fillId="3" borderId="10" xfId="2" applyNumberFormat="1" applyFont="1" applyFill="1" applyBorder="1" applyAlignment="1" applyProtection="1">
      <alignment horizontal="center" vertical="center"/>
      <protection hidden="1"/>
    </xf>
    <xf numFmtId="165" fontId="7" fillId="3" borderId="48" xfId="2" applyNumberFormat="1" applyFont="1" applyFill="1" applyBorder="1" applyAlignment="1" applyProtection="1">
      <alignment horizontal="center" vertical="center"/>
      <protection hidden="1"/>
    </xf>
    <xf numFmtId="2" fontId="7" fillId="3" borderId="9" xfId="2" applyNumberFormat="1" applyFont="1" applyFill="1" applyBorder="1" applyProtection="1">
      <protection hidden="1"/>
    </xf>
    <xf numFmtId="2" fontId="7" fillId="3" borderId="20" xfId="2" applyNumberFormat="1" applyFont="1" applyFill="1" applyBorder="1" applyProtection="1">
      <protection hidden="1"/>
    </xf>
    <xf numFmtId="2" fontId="7" fillId="3" borderId="10" xfId="2" applyNumberFormat="1" applyFont="1" applyFill="1" applyBorder="1" applyProtection="1">
      <protection hidden="1"/>
    </xf>
    <xf numFmtId="165" fontId="7" fillId="3" borderId="31" xfId="2" applyNumberFormat="1" applyFont="1" applyFill="1" applyBorder="1" applyAlignment="1" applyProtection="1">
      <alignment horizontal="center" vertical="center"/>
      <protection hidden="1"/>
    </xf>
    <xf numFmtId="2" fontId="7" fillId="3" borderId="31" xfId="2" applyNumberFormat="1" applyFont="1" applyFill="1" applyBorder="1" applyAlignment="1" applyProtection="1">
      <alignment horizontal="center" vertical="center"/>
      <protection hidden="1"/>
    </xf>
    <xf numFmtId="1" fontId="7" fillId="3" borderId="49" xfId="2" applyNumberFormat="1" applyFont="1" applyFill="1" applyBorder="1" applyAlignment="1" applyProtection="1">
      <alignment horizontal="center" vertical="center"/>
      <protection hidden="1"/>
    </xf>
    <xf numFmtId="1" fontId="9" fillId="3" borderId="11" xfId="2" applyNumberFormat="1" applyFont="1" applyFill="1" applyBorder="1" applyAlignment="1" applyProtection="1">
      <alignment horizontal="center" vertical="center"/>
      <protection hidden="1"/>
    </xf>
    <xf numFmtId="1" fontId="9" fillId="3" borderId="31" xfId="2" applyNumberFormat="1" applyFont="1" applyFill="1" applyBorder="1" applyAlignment="1" applyProtection="1">
      <alignment horizontal="center" vertical="center"/>
      <protection hidden="1"/>
    </xf>
    <xf numFmtId="1" fontId="9" fillId="3" borderId="12" xfId="2" applyNumberFormat="1" applyFont="1" applyFill="1" applyBorder="1" applyAlignment="1" applyProtection="1">
      <alignment horizontal="center" vertical="center"/>
      <protection hidden="1"/>
    </xf>
    <xf numFmtId="165" fontId="7" fillId="3" borderId="49" xfId="2" applyNumberFormat="1" applyFont="1" applyFill="1" applyBorder="1" applyAlignment="1" applyProtection="1">
      <alignment horizontal="center" vertical="center"/>
      <protection hidden="1"/>
    </xf>
    <xf numFmtId="2" fontId="7" fillId="3" borderId="28" xfId="2" applyNumberFormat="1" applyFont="1" applyFill="1" applyBorder="1" applyProtection="1">
      <protection hidden="1"/>
    </xf>
    <xf numFmtId="2" fontId="7" fillId="3" borderId="26" xfId="2" applyNumberFormat="1" applyFont="1" applyFill="1" applyBorder="1" applyProtection="1">
      <protection hidden="1"/>
    </xf>
    <xf numFmtId="2" fontId="7" fillId="3" borderId="27" xfId="2" applyNumberFormat="1" applyFont="1" applyFill="1" applyBorder="1" applyProtection="1">
      <protection hidden="1"/>
    </xf>
    <xf numFmtId="1" fontId="7" fillId="3" borderId="11" xfId="2" applyNumberFormat="1" applyFont="1" applyFill="1" applyBorder="1" applyAlignment="1" applyProtection="1">
      <alignment horizontal="center" vertical="center"/>
      <protection hidden="1"/>
    </xf>
    <xf numFmtId="1" fontId="7" fillId="3" borderId="50" xfId="2" applyNumberFormat="1" applyFont="1" applyFill="1" applyBorder="1" applyAlignment="1" applyProtection="1">
      <alignment horizontal="center" vertical="center"/>
      <protection hidden="1"/>
    </xf>
    <xf numFmtId="1" fontId="9" fillId="3" borderId="51" xfId="2" applyNumberFormat="1" applyFont="1" applyFill="1" applyBorder="1" applyProtection="1">
      <protection hidden="1"/>
    </xf>
    <xf numFmtId="1" fontId="9" fillId="3" borderId="52" xfId="2" applyNumberFormat="1" applyFont="1" applyFill="1" applyBorder="1" applyAlignment="1" applyProtection="1">
      <alignment horizontal="center" vertical="center"/>
      <protection hidden="1"/>
    </xf>
    <xf numFmtId="1" fontId="9" fillId="3" borderId="46" xfId="2" applyNumberFormat="1" applyFont="1" applyFill="1" applyBorder="1" applyAlignment="1" applyProtection="1">
      <alignment horizontal="center" vertical="center"/>
      <protection hidden="1"/>
    </xf>
    <xf numFmtId="1" fontId="9" fillId="3" borderId="47" xfId="2" applyNumberFormat="1" applyFont="1" applyFill="1" applyBorder="1" applyAlignment="1" applyProtection="1">
      <alignment horizontal="center" vertical="center"/>
      <protection hidden="1"/>
    </xf>
    <xf numFmtId="165" fontId="7" fillId="3" borderId="50" xfId="2" applyNumberFormat="1" applyFont="1" applyFill="1" applyBorder="1" applyAlignment="1" applyProtection="1">
      <alignment horizontal="center" vertical="center"/>
      <protection hidden="1"/>
    </xf>
    <xf numFmtId="2" fontId="7" fillId="3" borderId="0" xfId="2" applyNumberFormat="1" applyFont="1" applyFill="1" applyProtection="1">
      <protection hidden="1"/>
    </xf>
    <xf numFmtId="1" fontId="7" fillId="3" borderId="13" xfId="2" applyNumberFormat="1" applyFont="1" applyFill="1" applyBorder="1" applyAlignment="1" applyProtection="1">
      <alignment horizontal="center" vertical="center"/>
      <protection hidden="1"/>
    </xf>
    <xf numFmtId="165" fontId="7" fillId="3" borderId="53" xfId="2" applyNumberFormat="1" applyFont="1" applyFill="1" applyBorder="1" applyAlignment="1" applyProtection="1">
      <alignment horizontal="center" vertical="center"/>
      <protection hidden="1"/>
    </xf>
    <xf numFmtId="2" fontId="7" fillId="3" borderId="37" xfId="2" applyNumberFormat="1" applyFont="1" applyFill="1" applyBorder="1" applyProtection="1">
      <protection hidden="1"/>
    </xf>
    <xf numFmtId="2" fontId="7" fillId="3" borderId="38" xfId="2" applyNumberFormat="1" applyFont="1" applyFill="1" applyBorder="1" applyProtection="1">
      <protection hidden="1"/>
    </xf>
    <xf numFmtId="2" fontId="7" fillId="3" borderId="39" xfId="2" applyNumberFormat="1" applyFont="1" applyFill="1" applyBorder="1" applyProtection="1">
      <protection hidden="1"/>
    </xf>
    <xf numFmtId="164" fontId="7" fillId="3" borderId="0" xfId="2" applyFont="1" applyFill="1" applyBorder="1" applyAlignment="1" applyProtection="1">
      <alignment horizontal="center" vertical="center" wrapText="1"/>
      <protection hidden="1"/>
    </xf>
    <xf numFmtId="164" fontId="1" fillId="3" borderId="0" xfId="2" applyFill="1"/>
    <xf numFmtId="164" fontId="13" fillId="3" borderId="34" xfId="2" applyFont="1" applyFill="1" applyBorder="1" applyAlignment="1" applyProtection="1">
      <alignment horizontal="center" vertical="center"/>
      <protection hidden="1"/>
    </xf>
    <xf numFmtId="164" fontId="13" fillId="3" borderId="35" xfId="2" applyFont="1" applyFill="1" applyBorder="1" applyAlignment="1" applyProtection="1">
      <alignment horizontal="center" vertical="center"/>
      <protection hidden="1"/>
    </xf>
    <xf numFmtId="164" fontId="13" fillId="3" borderId="36" xfId="2" applyFont="1" applyFill="1" applyBorder="1" applyAlignment="1" applyProtection="1">
      <alignment horizontal="center" vertical="center"/>
      <protection hidden="1"/>
    </xf>
    <xf numFmtId="164" fontId="1" fillId="3" borderId="0" xfId="2" applyFill="1"/>
    <xf numFmtId="164" fontId="13" fillId="3" borderId="36" xfId="2" applyFont="1" applyFill="1" applyBorder="1" applyAlignment="1" applyProtection="1">
      <alignment vertical="center"/>
      <protection hidden="1"/>
    </xf>
    <xf numFmtId="164" fontId="14" fillId="3" borderId="54" xfId="2" applyFont="1" applyFill="1" applyBorder="1" applyAlignment="1" applyProtection="1">
      <alignment horizontal="center" vertical="center"/>
      <protection hidden="1"/>
    </xf>
    <xf numFmtId="164" fontId="14" fillId="3" borderId="2" xfId="2" applyFont="1" applyFill="1" applyBorder="1" applyAlignment="1" applyProtection="1">
      <alignment horizontal="center" vertical="center"/>
      <protection hidden="1"/>
    </xf>
    <xf numFmtId="164" fontId="7" fillId="3" borderId="9" xfId="2" applyFont="1" applyFill="1" applyBorder="1" applyAlignment="1">
      <alignment horizontal="center" vertical="center" textRotation="45"/>
    </xf>
    <xf numFmtId="1" fontId="7" fillId="3" borderId="20" xfId="2" applyNumberFormat="1" applyFont="1" applyFill="1" applyBorder="1" applyAlignment="1">
      <alignment horizontal="center" vertical="center" textRotation="45"/>
    </xf>
    <xf numFmtId="164" fontId="7" fillId="3" borderId="10" xfId="2" applyFont="1" applyFill="1" applyBorder="1" applyAlignment="1">
      <alignment horizontal="center" vertical="center" textRotation="45"/>
    </xf>
    <xf numFmtId="164" fontId="7" fillId="3" borderId="34" xfId="2" applyFont="1" applyFill="1" applyBorder="1" applyAlignment="1" applyProtection="1">
      <alignment horizontal="center" vertical="center"/>
      <protection hidden="1"/>
    </xf>
    <xf numFmtId="164" fontId="7" fillId="3" borderId="35" xfId="2" applyFont="1" applyFill="1" applyBorder="1" applyAlignment="1" applyProtection="1">
      <alignment horizontal="center" vertical="center"/>
      <protection hidden="1"/>
    </xf>
    <xf numFmtId="164" fontId="7" fillId="3" borderId="36" xfId="2" applyFont="1" applyFill="1" applyBorder="1" applyAlignment="1" applyProtection="1">
      <alignment horizontal="center" vertical="center"/>
      <protection hidden="1"/>
    </xf>
    <xf numFmtId="164" fontId="14" fillId="3" borderId="43" xfId="2" applyFont="1" applyFill="1" applyBorder="1" applyAlignment="1" applyProtection="1">
      <alignment horizontal="center" vertical="center"/>
      <protection hidden="1"/>
    </xf>
    <xf numFmtId="164" fontId="14" fillId="3" borderId="44" xfId="2" applyFont="1" applyFill="1" applyBorder="1" applyAlignment="1" applyProtection="1">
      <alignment horizontal="center" vertical="center"/>
      <protection hidden="1"/>
    </xf>
    <xf numFmtId="164" fontId="7" fillId="3" borderId="13" xfId="2" applyFont="1" applyFill="1" applyBorder="1" applyAlignment="1">
      <alignment horizontal="center" vertical="center" textRotation="45"/>
    </xf>
    <xf numFmtId="1" fontId="7" fillId="3" borderId="23" xfId="2" applyNumberFormat="1" applyFont="1" applyFill="1" applyBorder="1" applyAlignment="1">
      <alignment horizontal="center" vertical="center" textRotation="45"/>
    </xf>
    <xf numFmtId="164" fontId="7" fillId="3" borderId="14" xfId="2" applyFont="1" applyFill="1" applyBorder="1" applyAlignment="1">
      <alignment horizontal="center" vertical="center" textRotation="45"/>
    </xf>
    <xf numFmtId="164" fontId="7" fillId="3" borderId="55" xfId="2" applyFont="1" applyFill="1" applyBorder="1" applyAlignment="1">
      <alignment horizontal="center" vertical="center" textRotation="45"/>
    </xf>
    <xf numFmtId="1" fontId="7" fillId="3" borderId="16" xfId="2" applyNumberFormat="1" applyFont="1" applyFill="1" applyBorder="1" applyAlignment="1" applyProtection="1">
      <alignment vertical="center"/>
      <protection hidden="1"/>
    </xf>
    <xf numFmtId="1" fontId="7" fillId="3" borderId="17" xfId="2" applyNumberFormat="1" applyFont="1" applyFill="1" applyBorder="1" applyAlignment="1" applyProtection="1">
      <alignment vertical="center"/>
      <protection hidden="1"/>
    </xf>
    <xf numFmtId="1" fontId="1" fillId="3" borderId="17" xfId="2" applyNumberFormat="1" applyFill="1" applyBorder="1" applyAlignment="1" applyProtection="1">
      <alignment vertical="center"/>
      <protection hidden="1"/>
    </xf>
    <xf numFmtId="1" fontId="1" fillId="3" borderId="18" xfId="2" applyNumberFormat="1" applyFill="1" applyBorder="1" applyAlignment="1" applyProtection="1">
      <alignment vertical="center"/>
      <protection hidden="1"/>
    </xf>
    <xf numFmtId="164" fontId="7" fillId="3" borderId="15" xfId="2" applyFont="1" applyFill="1" applyBorder="1" applyAlignment="1" applyProtection="1">
      <alignment horizontal="center" vertical="center"/>
      <protection hidden="1"/>
    </xf>
    <xf numFmtId="164" fontId="7" fillId="3" borderId="16" xfId="2" applyFont="1" applyFill="1" applyBorder="1" applyAlignment="1" applyProtection="1">
      <alignment vertical="center"/>
      <protection hidden="1"/>
    </xf>
    <xf numFmtId="164" fontId="7" fillId="3" borderId="17" xfId="2" applyFont="1" applyFill="1" applyBorder="1" applyAlignment="1" applyProtection="1">
      <alignment vertical="center"/>
      <protection hidden="1"/>
    </xf>
    <xf numFmtId="164" fontId="15" fillId="3" borderId="56" xfId="2" applyFont="1" applyFill="1" applyBorder="1" applyAlignment="1" applyProtection="1">
      <alignment horizontal="center" vertical="center" textRotation="90"/>
      <protection hidden="1"/>
    </xf>
    <xf numFmtId="164" fontId="16" fillId="5" borderId="48" xfId="1" applyFont="1" applyFill="1" applyBorder="1" applyAlignment="1" applyProtection="1">
      <alignment horizontal="center" vertical="center"/>
      <protection hidden="1"/>
    </xf>
    <xf numFmtId="164" fontId="16" fillId="5" borderId="4" xfId="1" applyFont="1" applyFill="1" applyBorder="1" applyAlignment="1" applyProtection="1">
      <alignment horizontal="center" vertical="center"/>
      <protection hidden="1"/>
    </xf>
    <xf numFmtId="164" fontId="17" fillId="5" borderId="4" xfId="2" applyFont="1" applyFill="1" applyBorder="1" applyAlignment="1" applyProtection="1">
      <alignment horizontal="center" vertical="center"/>
      <protection hidden="1"/>
    </xf>
    <xf numFmtId="1" fontId="17" fillId="5" borderId="3" xfId="2" applyNumberFormat="1" applyFont="1" applyFill="1" applyBorder="1" applyProtection="1">
      <protection hidden="1"/>
    </xf>
    <xf numFmtId="164" fontId="16" fillId="5" borderId="49" xfId="1" applyFont="1" applyFill="1" applyBorder="1" applyAlignment="1" applyProtection="1">
      <alignment horizontal="center" vertical="center"/>
      <protection hidden="1"/>
    </xf>
    <xf numFmtId="164" fontId="16" fillId="5" borderId="6" xfId="1" applyFont="1" applyFill="1" applyBorder="1" applyAlignment="1" applyProtection="1">
      <alignment horizontal="center" vertical="center"/>
      <protection hidden="1"/>
    </xf>
    <xf numFmtId="164" fontId="17" fillId="5" borderId="6" xfId="2" applyFont="1" applyFill="1" applyBorder="1" applyAlignment="1" applyProtection="1">
      <alignment horizontal="center" vertical="center"/>
      <protection hidden="1"/>
    </xf>
    <xf numFmtId="1" fontId="17" fillId="5" borderId="5" xfId="2" applyNumberFormat="1" applyFont="1" applyFill="1" applyBorder="1" applyProtection="1">
      <protection hidden="1"/>
    </xf>
    <xf numFmtId="164" fontId="16" fillId="5" borderId="53" xfId="1" applyFont="1" applyFill="1" applyBorder="1" applyAlignment="1" applyProtection="1">
      <alignment horizontal="center" vertical="center"/>
      <protection hidden="1"/>
    </xf>
    <xf numFmtId="164" fontId="16" fillId="5" borderId="8" xfId="1" applyFont="1" applyFill="1" applyBorder="1" applyAlignment="1" applyProtection="1">
      <alignment horizontal="center" vertical="center"/>
      <protection hidden="1"/>
    </xf>
    <xf numFmtId="164" fontId="17" fillId="5" borderId="8" xfId="2" applyFont="1" applyFill="1" applyBorder="1" applyAlignment="1" applyProtection="1">
      <alignment horizontal="center" vertical="center"/>
      <protection hidden="1"/>
    </xf>
    <xf numFmtId="1" fontId="17" fillId="5" borderId="7" xfId="2" applyNumberFormat="1" applyFont="1" applyFill="1" applyBorder="1" applyProtection="1">
      <protection hidden="1"/>
    </xf>
    <xf numFmtId="164" fontId="16" fillId="6" borderId="48" xfId="1" applyFont="1" applyFill="1" applyBorder="1" applyAlignment="1" applyProtection="1">
      <alignment horizontal="center" vertical="center"/>
      <protection hidden="1"/>
    </xf>
    <xf numFmtId="164" fontId="16" fillId="6" borderId="4" xfId="1" applyFont="1" applyFill="1" applyBorder="1" applyAlignment="1" applyProtection="1">
      <alignment horizontal="center" vertical="center"/>
      <protection hidden="1"/>
    </xf>
    <xf numFmtId="164" fontId="17" fillId="6" borderId="4" xfId="2" applyFont="1" applyFill="1" applyBorder="1" applyAlignment="1" applyProtection="1">
      <alignment horizontal="center" vertical="center"/>
      <protection hidden="1"/>
    </xf>
    <xf numFmtId="1" fontId="17" fillId="6" borderId="3" xfId="2" applyNumberFormat="1" applyFont="1" applyFill="1" applyBorder="1" applyProtection="1">
      <protection hidden="1"/>
    </xf>
    <xf numFmtId="164" fontId="16" fillId="6" borderId="49" xfId="1" applyFont="1" applyFill="1" applyBorder="1" applyAlignment="1" applyProtection="1">
      <alignment horizontal="center" vertical="center"/>
      <protection hidden="1"/>
    </xf>
    <xf numFmtId="164" fontId="16" fillId="6" borderId="6" xfId="1" applyFont="1" applyFill="1" applyBorder="1" applyAlignment="1" applyProtection="1">
      <alignment horizontal="center" vertical="center"/>
      <protection hidden="1"/>
    </xf>
    <xf numFmtId="164" fontId="17" fillId="6" borderId="6" xfId="2" applyFont="1" applyFill="1" applyBorder="1" applyAlignment="1" applyProtection="1">
      <alignment horizontal="center" vertical="center"/>
      <protection hidden="1"/>
    </xf>
    <xf numFmtId="1" fontId="17" fillId="6" borderId="5" xfId="2" applyNumberFormat="1" applyFont="1" applyFill="1" applyBorder="1" applyProtection="1">
      <protection hidden="1"/>
    </xf>
    <xf numFmtId="164" fontId="16" fillId="6" borderId="53" xfId="1" applyFont="1" applyFill="1" applyBorder="1" applyAlignment="1" applyProtection="1">
      <alignment horizontal="center" vertical="center"/>
      <protection hidden="1"/>
    </xf>
    <xf numFmtId="164" fontId="16" fillId="6" borderId="8" xfId="1" applyFont="1" applyFill="1" applyBorder="1" applyAlignment="1" applyProtection="1">
      <alignment horizontal="center" vertical="center"/>
      <protection hidden="1"/>
    </xf>
    <xf numFmtId="164" fontId="17" fillId="6" borderId="8" xfId="2" applyFont="1" applyFill="1" applyBorder="1" applyAlignment="1" applyProtection="1">
      <alignment horizontal="center" vertical="center"/>
      <protection hidden="1"/>
    </xf>
    <xf numFmtId="1" fontId="17" fillId="6" borderId="7" xfId="2" applyNumberFormat="1" applyFont="1" applyFill="1" applyBorder="1" applyProtection="1">
      <protection hidden="1"/>
    </xf>
    <xf numFmtId="164" fontId="16" fillId="7" borderId="48" xfId="1" applyFont="1" applyFill="1" applyBorder="1" applyAlignment="1" applyProtection="1">
      <alignment horizontal="center" vertical="center"/>
      <protection hidden="1"/>
    </xf>
    <xf numFmtId="164" fontId="16" fillId="7" borderId="4" xfId="1" applyFont="1" applyFill="1" applyBorder="1" applyAlignment="1" applyProtection="1">
      <alignment horizontal="center" vertical="center"/>
      <protection hidden="1"/>
    </xf>
    <xf numFmtId="164" fontId="17" fillId="7" borderId="4" xfId="2" applyFont="1" applyFill="1" applyBorder="1" applyAlignment="1" applyProtection="1">
      <alignment horizontal="center" vertical="center"/>
      <protection hidden="1"/>
    </xf>
    <xf numFmtId="1" fontId="17" fillId="7" borderId="3" xfId="2" applyNumberFormat="1" applyFont="1" applyFill="1" applyBorder="1" applyProtection="1">
      <protection hidden="1"/>
    </xf>
    <xf numFmtId="164" fontId="16" fillId="7" borderId="49" xfId="1" applyFont="1" applyFill="1" applyBorder="1" applyAlignment="1" applyProtection="1">
      <alignment horizontal="center" vertical="center"/>
      <protection hidden="1"/>
    </xf>
    <xf numFmtId="164" fontId="16" fillId="7" borderId="6" xfId="1" applyFont="1" applyFill="1" applyBorder="1" applyAlignment="1" applyProtection="1">
      <alignment horizontal="center" vertical="center"/>
      <protection hidden="1"/>
    </xf>
    <xf numFmtId="164" fontId="17" fillId="7" borderId="6" xfId="2" applyFont="1" applyFill="1" applyBorder="1" applyAlignment="1" applyProtection="1">
      <alignment horizontal="center" vertical="center"/>
      <protection hidden="1"/>
    </xf>
    <xf numFmtId="1" fontId="17" fillId="7" borderId="5" xfId="2" applyNumberFormat="1" applyFont="1" applyFill="1" applyBorder="1" applyProtection="1">
      <protection hidden="1"/>
    </xf>
    <xf numFmtId="164" fontId="16" fillId="7" borderId="53" xfId="1" applyFont="1" applyFill="1" applyBorder="1" applyAlignment="1" applyProtection="1">
      <alignment horizontal="center" vertical="center"/>
      <protection hidden="1"/>
    </xf>
    <xf numFmtId="164" fontId="16" fillId="7" borderId="8" xfId="1" applyFont="1" applyFill="1" applyBorder="1" applyAlignment="1" applyProtection="1">
      <alignment horizontal="center" vertical="center"/>
      <protection hidden="1"/>
    </xf>
    <xf numFmtId="164" fontId="17" fillId="7" borderId="8" xfId="2" applyFont="1" applyFill="1" applyBorder="1" applyAlignment="1" applyProtection="1">
      <alignment horizontal="center" vertical="center"/>
      <protection hidden="1"/>
    </xf>
    <xf numFmtId="1" fontId="17" fillId="7" borderId="7" xfId="2" applyNumberFormat="1" applyFont="1" applyFill="1" applyBorder="1" applyProtection="1">
      <protection hidden="1"/>
    </xf>
    <xf numFmtId="164" fontId="16" fillId="8" borderId="48" xfId="1" applyFont="1" applyFill="1" applyBorder="1" applyAlignment="1" applyProtection="1">
      <alignment horizontal="center" vertical="center"/>
      <protection hidden="1"/>
    </xf>
    <xf numFmtId="164" fontId="16" fillId="8" borderId="4" xfId="1" applyFont="1" applyFill="1" applyBorder="1" applyAlignment="1" applyProtection="1">
      <alignment horizontal="center" vertical="center"/>
      <protection hidden="1"/>
    </xf>
    <xf numFmtId="164" fontId="17" fillId="8" borderId="4" xfId="2" applyFont="1" applyFill="1" applyBorder="1" applyAlignment="1" applyProtection="1">
      <alignment horizontal="center" vertical="center"/>
      <protection hidden="1"/>
    </xf>
    <xf numFmtId="1" fontId="17" fillId="8" borderId="3" xfId="2" applyNumberFormat="1" applyFont="1" applyFill="1" applyBorder="1" applyProtection="1">
      <protection hidden="1"/>
    </xf>
    <xf numFmtId="164" fontId="16" fillId="8" borderId="49" xfId="1" applyFont="1" applyFill="1" applyBorder="1" applyAlignment="1" applyProtection="1">
      <alignment horizontal="center" vertical="center"/>
      <protection hidden="1"/>
    </xf>
    <xf numFmtId="164" fontId="16" fillId="8" borderId="6" xfId="1" applyFont="1" applyFill="1" applyBorder="1" applyAlignment="1" applyProtection="1">
      <alignment horizontal="center" vertical="center"/>
      <protection hidden="1"/>
    </xf>
    <xf numFmtId="164" fontId="17" fillId="8" borderId="6" xfId="2" applyFont="1" applyFill="1" applyBorder="1" applyAlignment="1" applyProtection="1">
      <alignment horizontal="center" vertical="center"/>
      <protection hidden="1"/>
    </xf>
    <xf numFmtId="1" fontId="17" fillId="8" borderId="5" xfId="2" applyNumberFormat="1" applyFont="1" applyFill="1" applyBorder="1" applyProtection="1">
      <protection hidden="1"/>
    </xf>
    <xf numFmtId="164" fontId="16" fillId="8" borderId="50" xfId="1" applyFont="1" applyFill="1" applyBorder="1" applyAlignment="1" applyProtection="1">
      <alignment horizontal="center" vertical="center"/>
      <protection hidden="1"/>
    </xf>
    <xf numFmtId="164" fontId="16" fillId="8" borderId="57" xfId="1" applyFont="1" applyFill="1" applyBorder="1" applyAlignment="1" applyProtection="1">
      <alignment horizontal="center" vertical="center"/>
      <protection hidden="1"/>
    </xf>
    <xf numFmtId="164" fontId="17" fillId="8" borderId="57" xfId="2" applyFont="1" applyFill="1" applyBorder="1" applyAlignment="1" applyProtection="1">
      <alignment horizontal="center" vertical="center"/>
      <protection hidden="1"/>
    </xf>
    <xf numFmtId="1" fontId="17" fillId="8" borderId="51" xfId="2" applyNumberFormat="1" applyFont="1" applyFill="1" applyBorder="1" applyProtection="1">
      <protection hidden="1"/>
    </xf>
    <xf numFmtId="164" fontId="16" fillId="9" borderId="9" xfId="1" applyFont="1" applyFill="1" applyBorder="1" applyAlignment="1" applyProtection="1">
      <alignment horizontal="center" vertical="center"/>
      <protection hidden="1"/>
    </xf>
    <xf numFmtId="164" fontId="16" fillId="9" borderId="42" xfId="1" applyFont="1" applyFill="1" applyBorder="1" applyAlignment="1" applyProtection="1">
      <alignment horizontal="center" vertical="center"/>
      <protection hidden="1"/>
    </xf>
    <xf numFmtId="164" fontId="17" fillId="9" borderId="3" xfId="2" applyFont="1" applyFill="1" applyBorder="1" applyAlignment="1" applyProtection="1">
      <alignment horizontal="center" vertical="center"/>
      <protection hidden="1"/>
    </xf>
    <xf numFmtId="1" fontId="17" fillId="9" borderId="3" xfId="2" applyNumberFormat="1" applyFont="1" applyFill="1" applyBorder="1" applyProtection="1">
      <protection hidden="1"/>
    </xf>
    <xf numFmtId="164" fontId="16" fillId="9" borderId="11" xfId="1" applyFont="1" applyFill="1" applyBorder="1" applyAlignment="1" applyProtection="1">
      <alignment horizontal="center" vertical="center"/>
      <protection hidden="1"/>
    </xf>
    <xf numFmtId="164" fontId="16" fillId="9" borderId="32" xfId="1" applyFont="1" applyFill="1" applyBorder="1" applyAlignment="1" applyProtection="1">
      <alignment horizontal="center" vertical="center"/>
      <protection hidden="1"/>
    </xf>
    <xf numFmtId="164" fontId="17" fillId="9" borderId="5" xfId="2" applyFont="1" applyFill="1" applyBorder="1" applyAlignment="1" applyProtection="1">
      <alignment horizontal="center" vertical="center"/>
      <protection hidden="1"/>
    </xf>
    <xf numFmtId="1" fontId="17" fillId="9" borderId="5" xfId="2" applyNumberFormat="1" applyFont="1" applyFill="1" applyBorder="1" applyProtection="1">
      <protection hidden="1"/>
    </xf>
    <xf numFmtId="164" fontId="16" fillId="9" borderId="13" xfId="1" applyFont="1" applyFill="1" applyBorder="1" applyAlignment="1" applyProtection="1">
      <alignment horizontal="center" vertical="center"/>
      <protection hidden="1"/>
    </xf>
    <xf numFmtId="164" fontId="16" fillId="9" borderId="33" xfId="1" applyFont="1" applyFill="1" applyBorder="1" applyAlignment="1" applyProtection="1">
      <alignment horizontal="center" vertical="center"/>
      <protection hidden="1"/>
    </xf>
    <xf numFmtId="164" fontId="17" fillId="9" borderId="7" xfId="2" applyFont="1" applyFill="1" applyBorder="1" applyAlignment="1" applyProtection="1">
      <alignment horizontal="center" vertical="center"/>
      <protection hidden="1"/>
    </xf>
    <xf numFmtId="1" fontId="17" fillId="9" borderId="7" xfId="2" applyNumberFormat="1" applyFont="1" applyFill="1" applyBorder="1" applyProtection="1">
      <protection hidden="1"/>
    </xf>
    <xf numFmtId="164" fontId="16" fillId="17" borderId="58" xfId="1" applyFont="1" applyFill="1" applyBorder="1" applyAlignment="1" applyProtection="1">
      <alignment horizontal="center" vertical="center"/>
      <protection hidden="1"/>
    </xf>
    <xf numFmtId="164" fontId="16" fillId="17" borderId="59" xfId="1" applyFont="1" applyFill="1" applyBorder="1" applyAlignment="1" applyProtection="1">
      <alignment horizontal="center" vertical="center"/>
      <protection hidden="1"/>
    </xf>
    <xf numFmtId="164" fontId="17" fillId="17" borderId="59" xfId="2" applyFont="1" applyFill="1" applyBorder="1" applyAlignment="1" applyProtection="1">
      <alignment horizontal="center" vertical="center"/>
      <protection hidden="1"/>
    </xf>
    <xf numFmtId="1" fontId="17" fillId="17" borderId="24" xfId="2" applyNumberFormat="1" applyFont="1" applyFill="1" applyBorder="1" applyProtection="1">
      <protection hidden="1"/>
    </xf>
    <xf numFmtId="164" fontId="16" fillId="17" borderId="49" xfId="1" applyFont="1" applyFill="1" applyBorder="1" applyAlignment="1" applyProtection="1">
      <alignment horizontal="center" vertical="center"/>
      <protection hidden="1"/>
    </xf>
    <xf numFmtId="164" fontId="16" fillId="17" borderId="6" xfId="1" applyFont="1" applyFill="1" applyBorder="1" applyAlignment="1" applyProtection="1">
      <alignment horizontal="center" vertical="center"/>
      <protection hidden="1"/>
    </xf>
    <xf numFmtId="164" fontId="17" fillId="17" borderId="6" xfId="2" applyFont="1" applyFill="1" applyBorder="1" applyAlignment="1" applyProtection="1">
      <alignment horizontal="center" vertical="center"/>
      <protection hidden="1"/>
    </xf>
    <xf numFmtId="1" fontId="17" fillId="17" borderId="5" xfId="2" applyNumberFormat="1" applyFont="1" applyFill="1" applyBorder="1" applyProtection="1">
      <protection hidden="1"/>
    </xf>
    <xf numFmtId="164" fontId="16" fillId="17" borderId="53" xfId="1" applyFont="1" applyFill="1" applyBorder="1" applyAlignment="1" applyProtection="1">
      <alignment horizontal="center" vertical="center"/>
      <protection hidden="1"/>
    </xf>
    <xf numFmtId="164" fontId="16" fillId="17" borderId="8" xfId="1" applyFont="1" applyFill="1" applyBorder="1" applyAlignment="1" applyProtection="1">
      <alignment horizontal="center" vertical="center"/>
      <protection hidden="1"/>
    </xf>
    <xf numFmtId="164" fontId="17" fillId="17" borderId="8" xfId="2" applyFont="1" applyFill="1" applyBorder="1" applyAlignment="1" applyProtection="1">
      <alignment horizontal="center" vertical="center"/>
      <protection hidden="1"/>
    </xf>
    <xf numFmtId="1" fontId="17" fillId="17" borderId="7" xfId="2" applyNumberFormat="1" applyFont="1" applyFill="1" applyBorder="1" applyProtection="1">
      <protection hidden="1"/>
    </xf>
    <xf numFmtId="164" fontId="16" fillId="11" borderId="48" xfId="1" applyFont="1" applyFill="1" applyBorder="1" applyAlignment="1" applyProtection="1">
      <alignment horizontal="center" vertical="center"/>
      <protection hidden="1"/>
    </xf>
    <xf numFmtId="164" fontId="16" fillId="11" borderId="4" xfId="1" applyFont="1" applyFill="1" applyBorder="1" applyAlignment="1" applyProtection="1">
      <alignment horizontal="center" vertical="center"/>
      <protection hidden="1"/>
    </xf>
    <xf numFmtId="164" fontId="17" fillId="11" borderId="4" xfId="2" applyFont="1" applyFill="1" applyBorder="1" applyAlignment="1" applyProtection="1">
      <alignment horizontal="center" vertical="center"/>
      <protection hidden="1"/>
    </xf>
    <xf numFmtId="1" fontId="17" fillId="11" borderId="3" xfId="2" applyNumberFormat="1" applyFont="1" applyFill="1" applyBorder="1" applyProtection="1">
      <protection hidden="1"/>
    </xf>
    <xf numFmtId="164" fontId="16" fillId="11" borderId="49" xfId="1" applyFont="1" applyFill="1" applyBorder="1" applyAlignment="1" applyProtection="1">
      <alignment horizontal="center" vertical="center"/>
      <protection hidden="1"/>
    </xf>
    <xf numFmtId="164" fontId="16" fillId="11" borderId="6" xfId="1" applyFont="1" applyFill="1" applyBorder="1" applyAlignment="1" applyProtection="1">
      <alignment horizontal="center" vertical="center"/>
      <protection hidden="1"/>
    </xf>
    <xf numFmtId="164" fontId="17" fillId="11" borderId="6" xfId="2" applyFont="1" applyFill="1" applyBorder="1" applyAlignment="1" applyProtection="1">
      <alignment horizontal="center" vertical="center"/>
      <protection hidden="1"/>
    </xf>
    <xf numFmtId="1" fontId="17" fillId="11" borderId="5" xfId="2" applyNumberFormat="1" applyFont="1" applyFill="1" applyBorder="1" applyProtection="1">
      <protection hidden="1"/>
    </xf>
    <xf numFmtId="164" fontId="16" fillId="11" borderId="53" xfId="1" applyFont="1" applyFill="1" applyBorder="1" applyAlignment="1" applyProtection="1">
      <alignment horizontal="center" vertical="center"/>
      <protection hidden="1"/>
    </xf>
    <xf numFmtId="164" fontId="16" fillId="11" borderId="8" xfId="1" applyFont="1" applyFill="1" applyBorder="1" applyAlignment="1" applyProtection="1">
      <alignment horizontal="center" vertical="center"/>
      <protection hidden="1"/>
    </xf>
    <xf numFmtId="164" fontId="17" fillId="11" borderId="8" xfId="2" applyFont="1" applyFill="1" applyBorder="1" applyAlignment="1" applyProtection="1">
      <alignment horizontal="center" vertical="center"/>
      <protection hidden="1"/>
    </xf>
    <xf numFmtId="1" fontId="17" fillId="11" borderId="7" xfId="2" applyNumberFormat="1" applyFont="1" applyFill="1" applyBorder="1" applyProtection="1">
      <protection hidden="1"/>
    </xf>
    <xf numFmtId="164" fontId="18" fillId="3" borderId="0" xfId="2" applyFont="1" applyFill="1"/>
    <xf numFmtId="164" fontId="19" fillId="3" borderId="34" xfId="2" applyFont="1" applyFill="1" applyBorder="1" applyAlignment="1" applyProtection="1">
      <alignment horizontal="center" vertical="center"/>
      <protection hidden="1"/>
    </xf>
    <xf numFmtId="164" fontId="19" fillId="3" borderId="35" xfId="2" applyFont="1" applyFill="1" applyBorder="1" applyAlignment="1" applyProtection="1">
      <alignment horizontal="center" vertical="center"/>
      <protection hidden="1"/>
    </xf>
    <xf numFmtId="164" fontId="19" fillId="3" borderId="36" xfId="2" applyFont="1" applyFill="1" applyBorder="1" applyAlignment="1" applyProtection="1">
      <alignment horizontal="center" vertical="center"/>
      <protection hidden="1"/>
    </xf>
    <xf numFmtId="164" fontId="18" fillId="3" borderId="0" xfId="2" applyFont="1" applyFill="1"/>
    <xf numFmtId="164" fontId="20" fillId="3" borderId="54" xfId="2" applyFont="1" applyFill="1" applyBorder="1" applyAlignment="1" applyProtection="1">
      <alignment horizontal="center" vertical="center"/>
      <protection hidden="1"/>
    </xf>
    <xf numFmtId="164" fontId="20" fillId="3" borderId="2" xfId="2" applyFont="1" applyFill="1" applyBorder="1" applyAlignment="1" applyProtection="1">
      <alignment horizontal="center" vertical="center"/>
      <protection hidden="1"/>
    </xf>
    <xf numFmtId="164" fontId="17" fillId="3" borderId="9" xfId="2" applyFont="1" applyFill="1" applyBorder="1" applyAlignment="1">
      <alignment horizontal="center" vertical="center" textRotation="45"/>
    </xf>
    <xf numFmtId="1" fontId="17" fillId="3" borderId="20" xfId="2" applyNumberFormat="1" applyFont="1" applyFill="1" applyBorder="1" applyAlignment="1">
      <alignment horizontal="center" vertical="center" textRotation="45"/>
    </xf>
    <xf numFmtId="164" fontId="17" fillId="3" borderId="10" xfId="2" applyFont="1" applyFill="1" applyBorder="1" applyAlignment="1">
      <alignment horizontal="center" vertical="center" textRotation="45"/>
    </xf>
    <xf numFmtId="164" fontId="17" fillId="3" borderId="34" xfId="2" applyFont="1" applyFill="1" applyBorder="1" applyAlignment="1" applyProtection="1">
      <alignment horizontal="center" vertical="center"/>
      <protection hidden="1"/>
    </xf>
    <xf numFmtId="164" fontId="17" fillId="3" borderId="35" xfId="2" applyFont="1" applyFill="1" applyBorder="1" applyAlignment="1" applyProtection="1">
      <alignment horizontal="center" vertical="center"/>
      <protection hidden="1"/>
    </xf>
    <xf numFmtId="164" fontId="17" fillId="3" borderId="36" xfId="2" applyFont="1" applyFill="1" applyBorder="1" applyAlignment="1" applyProtection="1">
      <alignment horizontal="center" vertical="center"/>
      <protection hidden="1"/>
    </xf>
    <xf numFmtId="164" fontId="20" fillId="3" borderId="43" xfId="2" applyFont="1" applyFill="1" applyBorder="1" applyAlignment="1" applyProtection="1">
      <alignment horizontal="center" vertical="center"/>
      <protection hidden="1"/>
    </xf>
    <xf numFmtId="164" fontId="20" fillId="3" borderId="44" xfId="2" applyFont="1" applyFill="1" applyBorder="1" applyAlignment="1" applyProtection="1">
      <alignment horizontal="center" vertical="center"/>
      <protection hidden="1"/>
    </xf>
    <xf numFmtId="164" fontId="17" fillId="3" borderId="13" xfId="2" applyFont="1" applyFill="1" applyBorder="1" applyAlignment="1">
      <alignment horizontal="center" vertical="center" textRotation="45"/>
    </xf>
    <xf numFmtId="1" fontId="17" fillId="3" borderId="23" xfId="2" applyNumberFormat="1" applyFont="1" applyFill="1" applyBorder="1" applyAlignment="1">
      <alignment horizontal="center" vertical="center" textRotation="45"/>
    </xf>
    <xf numFmtId="164" fontId="17" fillId="3" borderId="14" xfId="2" applyFont="1" applyFill="1" applyBorder="1" applyAlignment="1">
      <alignment horizontal="center" vertical="center" textRotation="45"/>
    </xf>
    <xf numFmtId="1" fontId="17" fillId="3" borderId="34" xfId="2" applyNumberFormat="1" applyFont="1" applyFill="1" applyBorder="1" applyAlignment="1" applyProtection="1">
      <alignment horizontal="center" vertical="center"/>
      <protection hidden="1"/>
    </xf>
    <xf numFmtId="1" fontId="17" fillId="3" borderId="15" xfId="2" applyNumberFormat="1" applyFont="1" applyFill="1" applyBorder="1" applyAlignment="1" applyProtection="1">
      <alignment horizontal="center" vertical="center"/>
      <protection hidden="1"/>
    </xf>
    <xf numFmtId="1" fontId="17" fillId="3" borderId="16" xfId="2" applyNumberFormat="1" applyFont="1" applyFill="1" applyBorder="1" applyAlignment="1" applyProtection="1">
      <alignment vertical="center"/>
      <protection hidden="1"/>
    </xf>
    <xf numFmtId="1" fontId="17" fillId="3" borderId="17" xfId="2" applyNumberFormat="1" applyFont="1" applyFill="1" applyBorder="1" applyAlignment="1" applyProtection="1">
      <alignment vertical="center"/>
      <protection hidden="1"/>
    </xf>
    <xf numFmtId="1" fontId="18" fillId="3" borderId="17" xfId="2" applyNumberFormat="1" applyFont="1" applyFill="1" applyBorder="1" applyAlignment="1" applyProtection="1">
      <alignment vertical="center"/>
      <protection hidden="1"/>
    </xf>
    <xf numFmtId="1" fontId="18" fillId="3" borderId="18" xfId="2" applyNumberFormat="1" applyFont="1" applyFill="1" applyBorder="1" applyAlignment="1" applyProtection="1">
      <alignment vertical="center"/>
      <protection hidden="1"/>
    </xf>
    <xf numFmtId="164" fontId="1" fillId="3" borderId="17" xfId="2" applyFill="1" applyBorder="1" applyAlignment="1" applyProtection="1">
      <alignment vertical="center"/>
      <protection hidden="1"/>
    </xf>
    <xf numFmtId="164" fontId="1" fillId="3" borderId="18" xfId="2" applyFill="1" applyBorder="1" applyAlignment="1" applyProtection="1">
      <alignment vertical="center"/>
      <protection hidden="1"/>
    </xf>
    <xf numFmtId="164" fontId="18" fillId="3" borderId="0" xfId="2" applyFont="1" applyFill="1" applyProtection="1">
      <protection hidden="1"/>
    </xf>
    <xf numFmtId="164" fontId="16" fillId="9" borderId="10" xfId="1" applyFont="1" applyFill="1" applyBorder="1" applyAlignment="1" applyProtection="1">
      <alignment horizontal="center" vertical="center"/>
      <protection hidden="1"/>
    </xf>
    <xf numFmtId="164" fontId="17" fillId="9" borderId="4" xfId="2" applyFont="1" applyFill="1" applyBorder="1" applyAlignment="1" applyProtection="1">
      <alignment horizontal="center" vertical="center"/>
      <protection hidden="1"/>
    </xf>
    <xf numFmtId="164" fontId="16" fillId="9" borderId="12" xfId="1" applyFont="1" applyFill="1" applyBorder="1" applyAlignment="1" applyProtection="1">
      <alignment horizontal="center" vertical="center"/>
      <protection hidden="1"/>
    </xf>
    <xf numFmtId="164" fontId="17" fillId="9" borderId="6" xfId="2" applyFont="1" applyFill="1" applyBorder="1" applyAlignment="1" applyProtection="1">
      <alignment horizontal="center" vertical="center"/>
      <protection hidden="1"/>
    </xf>
    <xf numFmtId="164" fontId="16" fillId="9" borderId="14" xfId="1" applyFont="1" applyFill="1" applyBorder="1" applyAlignment="1" applyProtection="1">
      <alignment horizontal="center" vertical="center"/>
      <protection hidden="1"/>
    </xf>
    <xf numFmtId="164" fontId="17" fillId="9" borderId="8" xfId="2" applyFont="1" applyFill="1" applyBorder="1" applyAlignment="1" applyProtection="1">
      <alignment horizontal="center" vertical="center"/>
      <protection hidden="1"/>
    </xf>
    <xf numFmtId="164" fontId="17" fillId="11" borderId="59" xfId="2" applyFont="1" applyFill="1" applyBorder="1" applyAlignment="1" applyProtection="1">
      <alignment horizontal="center" vertical="center"/>
      <protection hidden="1"/>
    </xf>
    <xf numFmtId="164" fontId="17" fillId="12" borderId="49" xfId="2" applyFont="1" applyFill="1" applyBorder="1" applyAlignment="1" applyProtection="1">
      <alignment horizontal="center" vertical="center"/>
      <protection hidden="1"/>
    </xf>
    <xf numFmtId="164" fontId="17" fillId="12" borderId="6" xfId="2" applyFont="1" applyFill="1" applyBorder="1" applyAlignment="1" applyProtection="1">
      <alignment horizontal="center" vertical="center"/>
      <protection hidden="1"/>
    </xf>
    <xf numFmtId="164" fontId="17" fillId="12" borderId="6" xfId="2" applyFont="1" applyFill="1" applyBorder="1" applyAlignment="1" applyProtection="1">
      <alignment horizontal="center" vertical="center"/>
      <protection hidden="1"/>
    </xf>
    <xf numFmtId="1" fontId="17" fillId="12" borderId="5" xfId="2" applyNumberFormat="1" applyFont="1" applyFill="1" applyBorder="1" applyProtection="1">
      <protection hidden="1"/>
    </xf>
    <xf numFmtId="164" fontId="17" fillId="12" borderId="53" xfId="2" applyFont="1" applyFill="1" applyBorder="1" applyAlignment="1" applyProtection="1">
      <alignment horizontal="center" vertical="center"/>
      <protection hidden="1"/>
    </xf>
    <xf numFmtId="164" fontId="17" fillId="12" borderId="8" xfId="2" applyFont="1" applyFill="1" applyBorder="1" applyAlignment="1" applyProtection="1">
      <alignment horizontal="center" vertical="center"/>
      <protection hidden="1"/>
    </xf>
    <xf numFmtId="164" fontId="17" fillId="12" borderId="8" xfId="2" applyFont="1" applyFill="1" applyBorder="1" applyAlignment="1" applyProtection="1">
      <alignment horizontal="center" vertical="center"/>
      <protection hidden="1"/>
    </xf>
    <xf numFmtId="1" fontId="17" fillId="12" borderId="7" xfId="2" applyNumberFormat="1" applyFont="1" applyFill="1" applyBorder="1" applyProtection="1">
      <protection hidden="1"/>
    </xf>
    <xf numFmtId="164" fontId="7" fillId="3" borderId="54" xfId="2" applyFont="1" applyFill="1" applyBorder="1" applyAlignment="1" applyProtection="1">
      <alignment horizontal="center" vertical="center"/>
      <protection hidden="1"/>
    </xf>
    <xf numFmtId="164" fontId="7" fillId="3" borderId="2" xfId="2" applyFont="1" applyFill="1" applyBorder="1" applyAlignment="1" applyProtection="1">
      <alignment horizontal="center" vertical="center"/>
      <protection hidden="1"/>
    </xf>
    <xf numFmtId="164" fontId="7" fillId="3" borderId="43" xfId="2" applyFont="1" applyFill="1" applyBorder="1" applyAlignment="1" applyProtection="1">
      <alignment horizontal="center" vertical="center"/>
      <protection hidden="1"/>
    </xf>
    <xf numFmtId="164" fontId="7" fillId="3" borderId="44" xfId="2" applyFont="1" applyFill="1" applyBorder="1" applyAlignment="1" applyProtection="1">
      <alignment horizontal="center" vertical="center"/>
      <protection hidden="1"/>
    </xf>
    <xf numFmtId="1" fontId="7" fillId="3" borderId="34" xfId="2" applyNumberFormat="1" applyFont="1" applyFill="1" applyBorder="1" applyAlignment="1" applyProtection="1">
      <alignment horizontal="center" vertical="center"/>
      <protection hidden="1"/>
    </xf>
    <xf numFmtId="1" fontId="7" fillId="3" borderId="15" xfId="2" applyNumberFormat="1" applyFont="1" applyFill="1" applyBorder="1" applyAlignment="1" applyProtection="1">
      <alignment horizontal="center" vertical="center"/>
      <protection hidden="1"/>
    </xf>
    <xf numFmtId="164" fontId="7" fillId="11" borderId="4" xfId="2" applyFont="1" applyFill="1" applyBorder="1" applyAlignment="1" applyProtection="1">
      <alignment horizontal="center" vertical="center"/>
      <protection hidden="1"/>
    </xf>
    <xf numFmtId="164" fontId="7" fillId="11" borderId="60" xfId="2" applyFont="1" applyFill="1" applyBorder="1" applyAlignment="1" applyProtection="1">
      <alignment horizontal="center" vertical="center"/>
      <protection hidden="1"/>
    </xf>
    <xf numFmtId="1" fontId="7" fillId="11" borderId="20" xfId="2" applyNumberFormat="1" applyFont="1" applyFill="1" applyBorder="1" applyProtection="1">
      <protection hidden="1"/>
    </xf>
    <xf numFmtId="1" fontId="7" fillId="11" borderId="10" xfId="2" applyNumberFormat="1" applyFont="1" applyFill="1" applyBorder="1" applyProtection="1">
      <protection hidden="1"/>
    </xf>
    <xf numFmtId="1" fontId="7" fillId="11" borderId="4" xfId="2" applyNumberFormat="1" applyFont="1" applyFill="1" applyBorder="1" applyProtection="1">
      <protection hidden="1"/>
    </xf>
    <xf numFmtId="1" fontId="7" fillId="11" borderId="3" xfId="2" applyNumberFormat="1" applyFont="1" applyFill="1" applyBorder="1" applyProtection="1">
      <protection hidden="1"/>
    </xf>
    <xf numFmtId="164" fontId="7" fillId="11" borderId="8" xfId="2" applyFont="1" applyFill="1" applyBorder="1" applyAlignment="1" applyProtection="1">
      <alignment horizontal="center" vertical="center"/>
      <protection hidden="1"/>
    </xf>
    <xf numFmtId="164" fontId="7" fillId="11" borderId="61" xfId="2" applyFont="1" applyFill="1" applyBorder="1" applyAlignment="1" applyProtection="1">
      <alignment horizontal="center" vertical="center"/>
      <protection hidden="1"/>
    </xf>
    <xf numFmtId="1" fontId="7" fillId="11" borderId="23" xfId="2" applyNumberFormat="1" applyFont="1" applyFill="1" applyBorder="1" applyProtection="1">
      <protection hidden="1"/>
    </xf>
    <xf numFmtId="1" fontId="7" fillId="11" borderId="14" xfId="2" applyNumberFormat="1" applyFont="1" applyFill="1" applyBorder="1" applyProtection="1">
      <protection hidden="1"/>
    </xf>
    <xf numFmtId="164" fontId="17" fillId="3" borderId="62" xfId="2" applyFont="1" applyFill="1" applyBorder="1" applyAlignment="1" applyProtection="1">
      <alignment horizontal="center" vertical="center"/>
      <protection hidden="1"/>
    </xf>
    <xf numFmtId="164" fontId="17" fillId="3" borderId="55" xfId="2" applyFont="1" applyFill="1" applyBorder="1" applyAlignment="1" applyProtection="1">
      <alignment horizontal="center" vertical="center"/>
      <protection hidden="1"/>
    </xf>
    <xf numFmtId="164" fontId="16" fillId="13" borderId="48" xfId="1" applyFont="1" applyFill="1" applyBorder="1" applyAlignment="1" applyProtection="1">
      <alignment horizontal="center" vertical="center"/>
      <protection hidden="1"/>
    </xf>
    <xf numFmtId="164" fontId="16" fillId="13" borderId="4" xfId="1" applyFont="1" applyFill="1" applyBorder="1" applyAlignment="1" applyProtection="1">
      <alignment horizontal="center" vertical="center"/>
      <protection hidden="1"/>
    </xf>
    <xf numFmtId="164" fontId="17" fillId="13" borderId="4" xfId="2" applyFont="1" applyFill="1" applyBorder="1" applyAlignment="1" applyProtection="1">
      <alignment horizontal="center" vertical="center"/>
      <protection hidden="1"/>
    </xf>
    <xf numFmtId="1" fontId="17" fillId="13" borderId="3" xfId="2" applyNumberFormat="1" applyFont="1" applyFill="1" applyBorder="1" applyProtection="1">
      <protection hidden="1"/>
    </xf>
    <xf numFmtId="164" fontId="21" fillId="3" borderId="49" xfId="2" applyFont="1" applyFill="1" applyBorder="1" applyAlignment="1" applyProtection="1">
      <alignment horizontal="center" vertical="center"/>
      <protection hidden="1"/>
    </xf>
    <xf numFmtId="164" fontId="21" fillId="3" borderId="6" xfId="2" applyFont="1" applyFill="1" applyBorder="1" applyAlignment="1" applyProtection="1">
      <alignment horizontal="center" vertical="center"/>
      <protection hidden="1"/>
    </xf>
    <xf numFmtId="164" fontId="17" fillId="3" borderId="6" xfId="2" applyFont="1" applyFill="1" applyBorder="1" applyAlignment="1" applyProtection="1">
      <alignment horizontal="center" vertical="center"/>
      <protection hidden="1"/>
    </xf>
    <xf numFmtId="1" fontId="17" fillId="3" borderId="5" xfId="2" applyNumberFormat="1" applyFont="1" applyFill="1" applyBorder="1" applyProtection="1">
      <protection hidden="1"/>
    </xf>
    <xf numFmtId="164" fontId="21" fillId="3" borderId="53" xfId="2" applyFont="1" applyFill="1" applyBorder="1" applyAlignment="1" applyProtection="1">
      <alignment horizontal="center" vertical="center"/>
      <protection hidden="1"/>
    </xf>
    <xf numFmtId="164" fontId="21" fillId="3" borderId="8" xfId="2" applyFont="1" applyFill="1" applyBorder="1" applyAlignment="1" applyProtection="1">
      <alignment horizontal="center" vertical="center"/>
      <protection hidden="1"/>
    </xf>
    <xf numFmtId="164" fontId="17" fillId="3" borderId="8" xfId="2" applyFont="1" applyFill="1" applyBorder="1" applyAlignment="1" applyProtection="1">
      <alignment horizontal="center" vertical="center"/>
      <protection hidden="1"/>
    </xf>
    <xf numFmtId="1" fontId="17" fillId="3" borderId="7" xfId="2" applyNumberFormat="1" applyFont="1" applyFill="1" applyBorder="1" applyProtection="1">
      <protection hidden="1"/>
    </xf>
    <xf numFmtId="164" fontId="21" fillId="3" borderId="48" xfId="2" applyFont="1" applyFill="1" applyBorder="1" applyAlignment="1" applyProtection="1">
      <alignment horizontal="center" vertical="center"/>
      <protection hidden="1"/>
    </xf>
    <xf numFmtId="164" fontId="21" fillId="3" borderId="4" xfId="2" applyFont="1" applyFill="1" applyBorder="1" applyAlignment="1" applyProtection="1">
      <alignment horizontal="center" vertical="center"/>
      <protection hidden="1"/>
    </xf>
    <xf numFmtId="164" fontId="17" fillId="3" borderId="4" xfId="2" applyFont="1" applyFill="1" applyBorder="1" applyAlignment="1" applyProtection="1">
      <alignment horizontal="center" vertical="center"/>
      <protection hidden="1"/>
    </xf>
    <xf numFmtId="1" fontId="17" fillId="3" borderId="3" xfId="2" applyNumberFormat="1" applyFont="1" applyFill="1" applyBorder="1" applyProtection="1">
      <protection hidden="1"/>
    </xf>
    <xf numFmtId="164" fontId="16" fillId="18" borderId="53" xfId="1" applyFont="1" applyFill="1" applyBorder="1" applyAlignment="1" applyProtection="1">
      <alignment horizontal="center" vertical="center"/>
      <protection hidden="1"/>
    </xf>
    <xf numFmtId="164" fontId="16" fillId="18" borderId="8" xfId="1" applyFont="1" applyFill="1" applyBorder="1" applyAlignment="1" applyProtection="1">
      <alignment horizontal="center" vertical="center"/>
      <protection hidden="1"/>
    </xf>
    <xf numFmtId="164" fontId="17" fillId="18" borderId="8" xfId="2" applyFont="1" applyFill="1" applyBorder="1" applyAlignment="1" applyProtection="1">
      <alignment horizontal="center" vertical="center"/>
      <protection hidden="1"/>
    </xf>
    <xf numFmtId="1" fontId="17" fillId="18" borderId="7" xfId="2" applyNumberFormat="1" applyFont="1" applyFill="1" applyBorder="1" applyProtection="1">
      <protection hidden="1"/>
    </xf>
    <xf numFmtId="164" fontId="7" fillId="3" borderId="58" xfId="2" applyFont="1" applyFill="1" applyBorder="1" applyAlignment="1" applyProtection="1">
      <alignment horizontal="center" vertical="center"/>
      <protection hidden="1"/>
    </xf>
    <xf numFmtId="164" fontId="7" fillId="3" borderId="59" xfId="2" applyFont="1" applyFill="1" applyBorder="1" applyAlignment="1" applyProtection="1">
      <alignment horizontal="center" vertical="center"/>
      <protection hidden="1"/>
    </xf>
    <xf numFmtId="164" fontId="7" fillId="3" borderId="59" xfId="2" applyFont="1" applyFill="1" applyBorder="1" applyAlignment="1" applyProtection="1">
      <alignment horizontal="center" vertical="center"/>
      <protection hidden="1"/>
    </xf>
    <xf numFmtId="1" fontId="7" fillId="3" borderId="24" xfId="2" applyNumberFormat="1" applyFont="1" applyFill="1" applyBorder="1" applyProtection="1">
      <protection hidden="1"/>
    </xf>
    <xf numFmtId="164" fontId="7" fillId="3" borderId="53" xfId="2" applyFont="1" applyFill="1" applyBorder="1" applyAlignment="1" applyProtection="1">
      <alignment horizontal="center" vertical="center"/>
      <protection hidden="1"/>
    </xf>
    <xf numFmtId="164" fontId="7" fillId="3" borderId="8" xfId="2" applyFont="1" applyFill="1" applyBorder="1" applyAlignment="1" applyProtection="1">
      <alignment horizontal="center" vertical="center"/>
      <protection hidden="1"/>
    </xf>
    <xf numFmtId="164" fontId="7" fillId="3" borderId="8" xfId="2" applyFont="1" applyFill="1" applyBorder="1" applyAlignment="1" applyProtection="1">
      <alignment horizontal="center" vertical="center"/>
      <protection hidden="1"/>
    </xf>
    <xf numFmtId="164" fontId="7" fillId="3" borderId="48" xfId="2" applyFont="1" applyFill="1" applyBorder="1" applyAlignment="1" applyProtection="1">
      <alignment horizontal="center" vertical="center"/>
      <protection hidden="1"/>
    </xf>
    <xf numFmtId="164" fontId="7" fillId="3" borderId="4" xfId="2" applyFont="1" applyFill="1" applyBorder="1" applyAlignment="1" applyProtection="1">
      <alignment horizontal="center" vertical="center"/>
      <protection hidden="1"/>
    </xf>
    <xf numFmtId="164" fontId="7" fillId="3" borderId="4" xfId="2" applyFont="1" applyFill="1" applyBorder="1" applyAlignment="1" applyProtection="1">
      <alignment horizontal="center" vertical="center"/>
      <protection hidden="1"/>
    </xf>
    <xf numFmtId="164" fontId="7" fillId="3" borderId="49" xfId="2" applyFont="1" applyFill="1" applyBorder="1" applyAlignment="1" applyProtection="1">
      <alignment horizontal="center" vertical="center"/>
      <protection hidden="1"/>
    </xf>
    <xf numFmtId="164" fontId="7" fillId="3" borderId="6" xfId="2" applyFont="1" applyFill="1" applyBorder="1" applyAlignment="1" applyProtection="1">
      <alignment horizontal="center" vertical="center"/>
      <protection hidden="1"/>
    </xf>
    <xf numFmtId="164" fontId="7" fillId="3" borderId="6" xfId="2" applyFont="1" applyFill="1" applyBorder="1" applyAlignment="1" applyProtection="1">
      <alignment horizontal="center" vertical="center"/>
      <protection hidden="1"/>
    </xf>
  </cellXfs>
  <cellStyles count="3">
    <cellStyle name="Гиперссылка 2" xfId="1" xr:uid="{7EA39A86-6F72-4EB3-AEA0-796110DC3DE6}"/>
    <cellStyle name="Обычный" xfId="0" builtinId="0"/>
    <cellStyle name="Обычный 2" xfId="2" xr:uid="{BA83A8FF-733E-48FF-A5C3-88DBADFCB6AA}"/>
  </cellStyles>
  <dxfs count="15"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8244</xdr:colOff>
      <xdr:row>2</xdr:row>
      <xdr:rowOff>150561</xdr:rowOff>
    </xdr:from>
    <xdr:ext cx="7157187" cy="990600"/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3E26D3A1-13BE-43C8-8B41-74B7D1877B8B}"/>
            </a:ext>
          </a:extLst>
        </xdr:cNvPr>
        <xdr:cNvSpPr/>
      </xdr:nvSpPr>
      <xdr:spPr>
        <a:xfrm>
          <a:off x="6085194" y="550611"/>
          <a:ext cx="7157187" cy="9906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l"/>
          <a:r>
            <a:rPr lang="ru-RU" sz="1000" b="0" i="0" u="sng" strike="noStrike" baseline="0">
              <a:solidFill>
                <a:srgbClr val="C00000"/>
              </a:solidFill>
              <a:latin typeface="+mn-lt"/>
              <a:ea typeface="+mn-ea"/>
              <a:cs typeface="+mn-cs"/>
            </a:rPr>
            <a:t>Встраиваемый в пол конвектор с принудительной конвекцией </a:t>
          </a:r>
          <a:r>
            <a:rPr lang="de-DE" sz="1000" b="0" i="0" u="sng" strike="noStrike" baseline="0">
              <a:solidFill>
                <a:srgbClr val="C00000"/>
              </a:solidFill>
              <a:latin typeface="+mn-lt"/>
              <a:ea typeface="+mn-ea"/>
              <a:cs typeface="+mn-cs"/>
            </a:rPr>
            <a:t>VITRON </a:t>
          </a:r>
          <a:r>
            <a:rPr lang="de-DE" sz="1000" b="0" i="0" u="none" strike="noStrike" baseline="0">
              <a:solidFill>
                <a:srgbClr val="C00000"/>
              </a:solidFill>
              <a:latin typeface="+mn-lt"/>
              <a:ea typeface="+mn-ea"/>
              <a:cs typeface="+mn-cs"/>
            </a:rPr>
            <a:t>- </a:t>
          </a:r>
          <a:r>
            <a:rPr lang="ru-RU" sz="1000" b="0" i="0" u="none" strike="noStrike" baseline="0">
              <a:latin typeface="+mn-lt"/>
              <a:ea typeface="+mn-ea"/>
              <a:cs typeface="+mn-cs"/>
            </a:rPr>
            <a:t>отопительный прибор, в котором установлен медно-алюминиевый теплообменник и тангенциальный вентилятор, тепло от которого передаётся в отапливаемое помещение путём естественной (при выключенном вентиляторе), и принудительной (при включённом вентиляторе) конвекции. Позволяет преградить поток холодного воздуха от застекленных фасадов или окон. Данный тип конвектора служит для отопления только сухих помещений. Применяется в качестве основного отопительного прибора в помещениях с любыми потребностями в интенсивности отопления. Возможно комбинированное использование с системами тёплого пола, вентиляции, радиаторного водяного отопления. Может быть установлен как в однотрубную, так и в двухтрубную систему отопления.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="0" i="0" baseline="0">
              <a:effectLst/>
              <a:latin typeface="+mn-lt"/>
              <a:ea typeface="+mn-ea"/>
              <a:cs typeface="+mn-cs"/>
            </a:rPr>
            <a:t>Конструктивные особенности: </a:t>
          </a:r>
          <a:endParaRPr lang="ru-RU" sz="1000" b="0" i="0" u="none" strike="noStrike" baseline="0">
            <a:latin typeface="+mn-lt"/>
            <a:ea typeface="+mn-ea"/>
            <a:cs typeface="+mn-cs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материал корпуса- оцинкованная сталь покрытая износостойким порошковым покрытием (цвет покрытия: чёрный матовый);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материал решётки- анодированный алюминий, дерево;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регулировка по высоте от 0 до 40 мм за счёт специальных регулировочных ножек;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подключение теплообменника- </a:t>
          </a:r>
          <a:r>
            <a:rPr lang="de-DE" sz="1000" b="1" i="0" u="none" strike="noStrike" baseline="0">
              <a:latin typeface="+mn-lt"/>
              <a:ea typeface="+mn-ea"/>
              <a:cs typeface="+mn-cs"/>
            </a:rPr>
            <a:t>G1/2’’ </a:t>
          </a:r>
          <a:r>
            <a:rPr lang="de-DE" sz="1000" b="0" i="0" u="none" strike="noStrike" baseline="0">
              <a:latin typeface="+mn-lt"/>
              <a:ea typeface="+mn-ea"/>
              <a:cs typeface="+mn-cs"/>
            </a:rPr>
            <a:t>(</a:t>
          </a:r>
          <a:r>
            <a:rPr lang="ru-RU" sz="1000" b="0" i="0" u="none" strike="noStrike" baseline="0">
              <a:latin typeface="+mn-lt"/>
              <a:ea typeface="+mn-ea"/>
              <a:cs typeface="+mn-cs"/>
            </a:rPr>
            <a:t>внутренняя резьба);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применение материалов с повышеными теплопередающими свойствами (С</a:t>
          </a:r>
          <a:r>
            <a:rPr lang="de-DE" sz="1000" b="0" i="0" u="none" strike="noStrike" baseline="0">
              <a:latin typeface="+mn-lt"/>
              <a:ea typeface="+mn-ea"/>
              <a:cs typeface="+mn-cs"/>
            </a:rPr>
            <a:t>u- </a:t>
          </a:r>
          <a:r>
            <a:rPr lang="ru-RU" sz="1000" b="0" i="0" u="none" strike="noStrike" baseline="0">
              <a:latin typeface="+mn-lt"/>
              <a:ea typeface="+mn-ea"/>
              <a:cs typeface="+mn-cs"/>
            </a:rPr>
            <a:t>медь, </a:t>
          </a:r>
          <a:r>
            <a:rPr lang="de-DE" sz="1000" b="0" i="0" u="none" strike="noStrike" baseline="0">
              <a:latin typeface="+mn-lt"/>
              <a:ea typeface="+mn-ea"/>
              <a:cs typeface="+mn-cs"/>
            </a:rPr>
            <a:t>Al- </a:t>
          </a:r>
          <a:r>
            <a:rPr lang="ru-RU" sz="1000" b="0" i="0" u="none" strike="noStrike" baseline="0">
              <a:latin typeface="+mn-lt"/>
              <a:ea typeface="+mn-ea"/>
              <a:cs typeface="+mn-cs"/>
            </a:rPr>
            <a:t>алюминий) и стойких к коррозии;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съёмный медно-алюминиевый теплообменник с износостойким порошковым покытием (цвет покрытия: чёрный матовый);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специальные юстировочные шпильки позволяют легко выровнять конвектор в горизонтальной плоскости; 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ru-RU" sz="1000" b="0" i="0" u="none" strike="noStrike" baseline="0">
              <a:latin typeface="+mn-lt"/>
              <a:ea typeface="+mn-ea"/>
              <a:cs typeface="+mn-cs"/>
            </a:rPr>
            <a:t>тангенциальный </a:t>
          </a:r>
          <a:r>
            <a:rPr lang="de-DE" sz="1000" b="0" i="0" u="none" strike="noStrike" baseline="0">
              <a:latin typeface="+mn-lt"/>
              <a:ea typeface="+mn-ea"/>
              <a:cs typeface="+mn-cs"/>
            </a:rPr>
            <a:t>AC </a:t>
          </a:r>
          <a:r>
            <a:rPr lang="ru-RU" sz="1000" b="0" i="0" u="none" strike="noStrike" baseline="0">
              <a:latin typeface="+mn-lt"/>
              <a:ea typeface="+mn-ea"/>
              <a:cs typeface="+mn-cs"/>
            </a:rPr>
            <a:t>вентилятор с уменьшенным уровнем шума. </a:t>
          </a:r>
        </a:p>
        <a:p>
          <a:pPr algn="l"/>
          <a:endParaRPr lang="ru-RU" sz="1000" b="0" i="0" u="none" strike="noStrike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</xdr:txBody>
    </xdr:sp>
    <xdr:clientData/>
  </xdr:oneCellAnchor>
  <xdr:twoCellAnchor editAs="oneCell">
    <xdr:from>
      <xdr:col>9</xdr:col>
      <xdr:colOff>231321</xdr:colOff>
      <xdr:row>5</xdr:row>
      <xdr:rowOff>0</xdr:rowOff>
    </xdr:from>
    <xdr:to>
      <xdr:col>16</xdr:col>
      <xdr:colOff>27952</xdr:colOff>
      <xdr:row>95</xdr:row>
      <xdr:rowOff>44978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8E85809-2529-40BF-B045-830434270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713"/>
        <a:stretch/>
      </xdr:blipFill>
      <xdr:spPr>
        <a:xfrm>
          <a:off x="3307896" y="790575"/>
          <a:ext cx="2797006" cy="19404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F3B01-AB26-48F4-AE0F-BD8C7E096FD6}">
  <sheetPr>
    <tabColor rgb="FF009999"/>
  </sheetPr>
  <dimension ref="A1:DF207"/>
  <sheetViews>
    <sheetView tabSelected="1" topLeftCell="A186" zoomScale="80" zoomScaleNormal="80" workbookViewId="0">
      <selection activeCell="O108" sqref="O108"/>
    </sheetView>
  </sheetViews>
  <sheetFormatPr defaultRowHeight="15" x14ac:dyDescent="0.25"/>
  <cols>
    <col min="1" max="1" width="7.85546875" style="6" customWidth="1"/>
    <col min="2" max="2" width="29.28515625" style="6" customWidth="1"/>
    <col min="3" max="3" width="9" style="6" customWidth="1"/>
    <col min="4" max="7" width="6.140625" style="6" hidden="1" customWidth="1"/>
    <col min="8" max="9" width="6.42578125" style="6" hidden="1" customWidth="1"/>
    <col min="10" max="58" width="6.42578125" style="6" customWidth="1"/>
    <col min="59" max="110" width="0" style="6" hidden="1" customWidth="1"/>
    <col min="111" max="16384" width="9.140625" style="6"/>
  </cols>
  <sheetData>
    <row r="1" spans="1:58" s="5" customFormat="1" ht="16.5" customHeight="1" x14ac:dyDescent="0.25">
      <c r="A1" s="1" t="s">
        <v>0</v>
      </c>
      <c r="B1" s="1"/>
      <c r="C1" s="1"/>
      <c r="D1" s="1"/>
      <c r="E1" s="1"/>
      <c r="F1" s="2"/>
      <c r="G1" s="1"/>
      <c r="H1" s="1"/>
      <c r="I1" s="1"/>
      <c r="J1" s="3" t="s">
        <v>1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58" x14ac:dyDescent="0.25">
      <c r="J2" s="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58" ht="15.75" thickBot="1" x14ac:dyDescent="0.3">
      <c r="B3" s="7" t="s">
        <v>2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58" ht="26.25" hidden="1" customHeight="1" x14ac:dyDescent="0.25">
      <c r="C4" s="8" t="s">
        <v>3</v>
      </c>
      <c r="D4" s="9"/>
      <c r="E4" s="9"/>
      <c r="F4" s="9"/>
      <c r="G4" s="9"/>
      <c r="H4" s="10">
        <v>350</v>
      </c>
    </row>
    <row r="5" spans="1:58" x14ac:dyDescent="0.25">
      <c r="B5" s="11" t="s">
        <v>4</v>
      </c>
      <c r="C5" s="12">
        <v>90</v>
      </c>
      <c r="D5" s="13"/>
      <c r="E5" s="13"/>
      <c r="F5" s="13"/>
      <c r="G5" s="13"/>
      <c r="I5" s="14"/>
      <c r="J5" s="15"/>
      <c r="K5" s="14"/>
      <c r="L5" s="15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6"/>
      <c r="BF5" s="16"/>
    </row>
    <row r="6" spans="1:58" x14ac:dyDescent="0.25">
      <c r="B6" s="17" t="s">
        <v>5</v>
      </c>
      <c r="C6" s="18">
        <v>65</v>
      </c>
      <c r="D6" s="13"/>
      <c r="E6" s="13"/>
      <c r="F6" s="13"/>
      <c r="G6" s="13"/>
      <c r="I6" s="14"/>
      <c r="J6" s="14"/>
      <c r="K6" s="14"/>
      <c r="L6" s="15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6"/>
      <c r="BF6" s="16"/>
    </row>
    <row r="7" spans="1:58" x14ac:dyDescent="0.25">
      <c r="B7" s="17" t="s">
        <v>6</v>
      </c>
      <c r="C7" s="18">
        <v>20</v>
      </c>
      <c r="D7" s="13"/>
      <c r="E7" s="13"/>
      <c r="F7" s="13"/>
      <c r="G7" s="13"/>
      <c r="I7" s="14"/>
      <c r="J7" s="14"/>
      <c r="K7" s="14"/>
      <c r="L7" s="15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6"/>
      <c r="BF7" s="16"/>
    </row>
    <row r="8" spans="1:58" ht="15.75" thickBot="1" x14ac:dyDescent="0.3">
      <c r="B8" s="19" t="s">
        <v>7</v>
      </c>
      <c r="C8" s="20">
        <f>(C5+C6)/2-C7</f>
        <v>57.5</v>
      </c>
      <c r="D8" s="21"/>
      <c r="E8" s="21"/>
      <c r="F8" s="21"/>
      <c r="G8" s="21"/>
      <c r="I8" s="14"/>
      <c r="J8" s="14"/>
      <c r="K8" s="14"/>
      <c r="L8" s="15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6"/>
      <c r="BF8" s="16"/>
    </row>
    <row r="9" spans="1:58" ht="15.75" thickBot="1" x14ac:dyDescent="0.3">
      <c r="B9" s="22"/>
      <c r="C9" s="21"/>
      <c r="D9" s="21"/>
      <c r="E9" s="21"/>
      <c r="F9" s="21"/>
      <c r="G9" s="21"/>
      <c r="I9" s="14"/>
      <c r="J9" s="14"/>
      <c r="K9" s="14"/>
      <c r="L9" s="15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6"/>
      <c r="BF9" s="16"/>
    </row>
    <row r="10" spans="1:58" x14ac:dyDescent="0.25">
      <c r="B10" s="23" t="s">
        <v>8</v>
      </c>
      <c r="C10" s="24">
        <v>2000</v>
      </c>
      <c r="D10" s="13"/>
      <c r="E10" s="13"/>
      <c r="F10" s="13"/>
      <c r="G10" s="13"/>
      <c r="I10" s="15"/>
      <c r="J10" s="15"/>
      <c r="K10" s="14"/>
      <c r="L10" s="15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6"/>
      <c r="BF10" s="16"/>
    </row>
    <row r="11" spans="1:58" ht="14.25" customHeight="1" x14ac:dyDescent="0.25">
      <c r="B11" s="25" t="s">
        <v>9</v>
      </c>
      <c r="C11" s="26">
        <v>5</v>
      </c>
      <c r="D11" s="13"/>
      <c r="E11" s="13"/>
      <c r="F11" s="13"/>
      <c r="G11" s="13"/>
      <c r="I11" s="15"/>
      <c r="J11" s="27">
        <f>C10*(C11/100+1)</f>
        <v>2100</v>
      </c>
      <c r="K11" s="14"/>
      <c r="L11" s="15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6"/>
      <c r="BF11" s="16"/>
    </row>
    <row r="12" spans="1:58" ht="14.25" customHeight="1" thickBot="1" x14ac:dyDescent="0.3">
      <c r="B12" s="28" t="s">
        <v>10</v>
      </c>
      <c r="C12" s="29">
        <v>2</v>
      </c>
      <c r="D12" s="13"/>
      <c r="E12" s="13"/>
      <c r="F12" s="13"/>
      <c r="G12" s="13"/>
      <c r="I12" s="15"/>
      <c r="J12" s="27">
        <f>C10*ABS(C12/100-1)</f>
        <v>1960</v>
      </c>
      <c r="K12" s="14"/>
      <c r="L12" s="15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6"/>
      <c r="BF12" s="16"/>
    </row>
    <row r="13" spans="1:58" ht="15.75" customHeight="1" thickBot="1" x14ac:dyDescent="0.3">
      <c r="B13" s="30" t="s">
        <v>11</v>
      </c>
      <c r="C13" s="31">
        <v>3</v>
      </c>
      <c r="D13" s="13"/>
      <c r="E13" s="13"/>
      <c r="F13" s="13"/>
      <c r="G13" s="13"/>
      <c r="I13" s="15"/>
      <c r="J13" s="27"/>
      <c r="K13" s="14"/>
      <c r="L13" s="15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6"/>
      <c r="BF13" s="16"/>
    </row>
    <row r="14" spans="1:58" ht="14.25" customHeight="1" x14ac:dyDescent="0.25">
      <c r="C14" s="32"/>
      <c r="D14" s="32"/>
      <c r="E14" s="32"/>
      <c r="F14" s="32"/>
      <c r="G14" s="3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6"/>
      <c r="BF14" s="16"/>
    </row>
    <row r="15" spans="1:58" ht="14.25" hidden="1" customHeight="1" thickBot="1" x14ac:dyDescent="0.3">
      <c r="J15" s="33" t="s">
        <v>12</v>
      </c>
      <c r="K15" s="34"/>
      <c r="L15" s="34"/>
      <c r="M15" s="34"/>
      <c r="N15" s="34"/>
      <c r="O15" s="34"/>
      <c r="P15" s="34"/>
      <c r="Q15" s="34"/>
      <c r="R15" s="35"/>
      <c r="S15" s="14"/>
      <c r="T15" s="33" t="s">
        <v>13</v>
      </c>
      <c r="U15" s="34"/>
      <c r="V15" s="34"/>
      <c r="W15" s="34"/>
      <c r="X15" s="34"/>
      <c r="Y15" s="34"/>
      <c r="Z15" s="34"/>
      <c r="AA15" s="34"/>
      <c r="AB15" s="35"/>
      <c r="AC15" s="14"/>
      <c r="AI15" s="14"/>
    </row>
    <row r="16" spans="1:58" ht="14.25" hidden="1" customHeight="1" thickBot="1" x14ac:dyDescent="0.3">
      <c r="J16" s="36" t="s">
        <v>14</v>
      </c>
      <c r="K16" s="37">
        <v>160</v>
      </c>
      <c r="L16" s="38">
        <v>200</v>
      </c>
      <c r="M16" s="38">
        <v>260</v>
      </c>
      <c r="N16" s="38">
        <v>300</v>
      </c>
      <c r="O16" s="38"/>
      <c r="P16" s="38">
        <v>360</v>
      </c>
      <c r="Q16" s="38">
        <v>400</v>
      </c>
      <c r="R16" s="39"/>
      <c r="S16" s="14"/>
      <c r="T16" s="40" t="s">
        <v>14</v>
      </c>
      <c r="U16" s="37">
        <v>160</v>
      </c>
      <c r="V16" s="38">
        <v>200</v>
      </c>
      <c r="W16" s="38">
        <v>260</v>
      </c>
      <c r="X16" s="38">
        <v>300</v>
      </c>
      <c r="Y16" s="38"/>
      <c r="Z16" s="38">
        <v>360</v>
      </c>
      <c r="AA16" s="38">
        <v>400</v>
      </c>
      <c r="AB16" s="39"/>
      <c r="AC16" s="14"/>
      <c r="AD16" s="41" t="s">
        <v>15</v>
      </c>
      <c r="AE16" s="42"/>
      <c r="AF16" s="42"/>
      <c r="AG16" s="43"/>
      <c r="AH16" s="44" t="s">
        <v>16</v>
      </c>
      <c r="AI16" s="14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</row>
    <row r="17" spans="10:46" ht="14.25" hidden="1" customHeight="1" thickBot="1" x14ac:dyDescent="0.3">
      <c r="J17" s="46" t="s">
        <v>16</v>
      </c>
      <c r="K17" s="47"/>
      <c r="L17" s="48"/>
      <c r="M17" s="48"/>
      <c r="N17" s="49">
        <v>2</v>
      </c>
      <c r="O17" s="49">
        <v>4</v>
      </c>
      <c r="P17" s="48"/>
      <c r="Q17" s="49">
        <v>1</v>
      </c>
      <c r="R17" s="50">
        <v>2</v>
      </c>
      <c r="S17" s="14"/>
      <c r="T17" s="51" t="s">
        <v>16</v>
      </c>
      <c r="U17" s="47"/>
      <c r="V17" s="48"/>
      <c r="W17" s="48"/>
      <c r="X17" s="49">
        <v>1</v>
      </c>
      <c r="Y17" s="49">
        <v>2</v>
      </c>
      <c r="Z17" s="48"/>
      <c r="AA17" s="49">
        <v>1</v>
      </c>
      <c r="AB17" s="50">
        <v>2</v>
      </c>
      <c r="AC17" s="14"/>
      <c r="AD17" s="52">
        <v>0</v>
      </c>
      <c r="AE17" s="53">
        <v>1</v>
      </c>
      <c r="AF17" s="53">
        <v>2</v>
      </c>
      <c r="AG17" s="54">
        <v>3</v>
      </c>
      <c r="AH17" s="55" t="s">
        <v>17</v>
      </c>
      <c r="AI17" s="14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</row>
    <row r="18" spans="10:46" ht="14.25" hidden="1" customHeight="1" x14ac:dyDescent="0.25">
      <c r="J18" s="56">
        <v>65</v>
      </c>
      <c r="K18" s="57" t="s">
        <v>18</v>
      </c>
      <c r="L18" s="58" t="s">
        <v>18</v>
      </c>
      <c r="M18" s="58">
        <f>M20*0.71</f>
        <v>237.708</v>
      </c>
      <c r="N18" s="58">
        <f>N20*0.71</f>
        <v>263.26799999999997</v>
      </c>
      <c r="O18" s="58" t="s">
        <v>18</v>
      </c>
      <c r="P18" s="58">
        <f>P20*0.71</f>
        <v>367.21199999999993</v>
      </c>
      <c r="Q18" s="58">
        <f>Q20*0.71</f>
        <v>394.476</v>
      </c>
      <c r="R18" s="59" t="s">
        <v>18</v>
      </c>
      <c r="S18" s="14"/>
      <c r="T18" s="60">
        <v>65</v>
      </c>
      <c r="U18" s="61" t="s">
        <v>18</v>
      </c>
      <c r="V18" s="62" t="s">
        <v>18</v>
      </c>
      <c r="W18" s="63">
        <v>1.7</v>
      </c>
      <c r="X18" s="63">
        <v>1.65</v>
      </c>
      <c r="Y18" s="62" t="s">
        <v>18</v>
      </c>
      <c r="Z18" s="63">
        <v>1.6</v>
      </c>
      <c r="AA18" s="63">
        <v>1.55</v>
      </c>
      <c r="AB18" s="64" t="s">
        <v>18</v>
      </c>
      <c r="AC18" s="14"/>
      <c r="AD18" s="65">
        <v>1</v>
      </c>
      <c r="AE18" s="66">
        <v>5.12</v>
      </c>
      <c r="AF18" s="66">
        <v>5.66</v>
      </c>
      <c r="AG18" s="67">
        <v>6.53</v>
      </c>
      <c r="AH18" s="60">
        <v>65</v>
      </c>
      <c r="AI18" s="14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</row>
    <row r="19" spans="10:46" ht="14.25" hidden="1" customHeight="1" x14ac:dyDescent="0.25">
      <c r="J19" s="68">
        <v>70</v>
      </c>
      <c r="K19" s="69" t="s">
        <v>18</v>
      </c>
      <c r="L19" s="70" t="s">
        <v>18</v>
      </c>
      <c r="M19" s="70">
        <f>M21*0.71</f>
        <v>292.17635999999999</v>
      </c>
      <c r="N19" s="70">
        <f>N21*0.71</f>
        <v>323.02727999999996</v>
      </c>
      <c r="O19" s="70" t="s">
        <v>18</v>
      </c>
      <c r="P19" s="70">
        <f>P21*0.71</f>
        <v>432.68056460609114</v>
      </c>
      <c r="Q19" s="70">
        <f>Q21*0.71</f>
        <v>471.83759999999995</v>
      </c>
      <c r="R19" s="71" t="s">
        <v>18</v>
      </c>
      <c r="S19" s="14"/>
      <c r="T19" s="72">
        <v>70</v>
      </c>
      <c r="U19" s="73" t="s">
        <v>18</v>
      </c>
      <c r="V19" s="74" t="s">
        <v>18</v>
      </c>
      <c r="W19" s="75">
        <v>1.65</v>
      </c>
      <c r="X19" s="75">
        <v>1.6</v>
      </c>
      <c r="Y19" s="74" t="s">
        <v>18</v>
      </c>
      <c r="Z19" s="75">
        <v>1.55</v>
      </c>
      <c r="AA19" s="75">
        <v>1.5</v>
      </c>
      <c r="AB19" s="76" t="s">
        <v>18</v>
      </c>
      <c r="AC19" s="14"/>
      <c r="AD19" s="77">
        <v>1</v>
      </c>
      <c r="AE19" s="78">
        <v>5.12</v>
      </c>
      <c r="AF19" s="78">
        <v>5.66</v>
      </c>
      <c r="AG19" s="79">
        <v>6.53</v>
      </c>
      <c r="AH19" s="72">
        <v>70</v>
      </c>
      <c r="AI19" s="14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</row>
    <row r="20" spans="10:46" ht="14.25" hidden="1" customHeight="1" x14ac:dyDescent="0.25">
      <c r="J20" s="68">
        <v>75</v>
      </c>
      <c r="K20" s="80">
        <f>L20*0.9</f>
        <v>233.87400000000002</v>
      </c>
      <c r="L20" s="81">
        <f>L22*0.71</f>
        <v>259.86</v>
      </c>
      <c r="M20" s="81">
        <f>279*1.2</f>
        <v>334.8</v>
      </c>
      <c r="N20" s="81">
        <f>309*1.2</f>
        <v>370.8</v>
      </c>
      <c r="O20" s="81">
        <v>0</v>
      </c>
      <c r="P20" s="81">
        <f>431*1.2</f>
        <v>517.19999999999993</v>
      </c>
      <c r="Q20" s="81">
        <f>463*1.2</f>
        <v>555.6</v>
      </c>
      <c r="R20" s="82">
        <v>0</v>
      </c>
      <c r="S20" s="14"/>
      <c r="T20" s="72">
        <v>75</v>
      </c>
      <c r="U20" s="83">
        <v>1.7</v>
      </c>
      <c r="V20" s="84">
        <v>1.65</v>
      </c>
      <c r="W20" s="84">
        <v>1.6</v>
      </c>
      <c r="X20" s="84">
        <v>1.55</v>
      </c>
      <c r="Y20" s="84">
        <v>1.55</v>
      </c>
      <c r="Z20" s="84">
        <v>1.5</v>
      </c>
      <c r="AA20" s="84">
        <v>1.45</v>
      </c>
      <c r="AB20" s="85">
        <v>1.45</v>
      </c>
      <c r="AC20" s="14"/>
      <c r="AD20" s="86">
        <v>1</v>
      </c>
      <c r="AE20" s="87">
        <v>4.5999999999999996</v>
      </c>
      <c r="AF20" s="87">
        <v>5</v>
      </c>
      <c r="AG20" s="88">
        <v>6.53</v>
      </c>
      <c r="AH20" s="72">
        <v>75</v>
      </c>
      <c r="AI20" s="14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</row>
    <row r="21" spans="10:46" ht="14.25" hidden="1" customHeight="1" x14ac:dyDescent="0.25">
      <c r="J21" s="68">
        <v>80</v>
      </c>
      <c r="K21" s="89" t="s">
        <v>18</v>
      </c>
      <c r="L21" s="90" t="s">
        <v>18</v>
      </c>
      <c r="M21" s="91">
        <f>M23*0.71</f>
        <v>411.51600000000002</v>
      </c>
      <c r="N21" s="91">
        <f>N23*0.71</f>
        <v>454.96799999999996</v>
      </c>
      <c r="O21" s="90" t="s">
        <v>18</v>
      </c>
      <c r="P21" s="91">
        <f>P23*0.71</f>
        <v>609.40924592407202</v>
      </c>
      <c r="Q21" s="91">
        <f>Q23*0.71</f>
        <v>664.56</v>
      </c>
      <c r="R21" s="92" t="s">
        <v>18</v>
      </c>
      <c r="S21" s="14"/>
      <c r="T21" s="72">
        <v>80</v>
      </c>
      <c r="U21" s="93" t="s">
        <v>18</v>
      </c>
      <c r="V21" s="94" t="s">
        <v>18</v>
      </c>
      <c r="W21" s="95">
        <v>1.55</v>
      </c>
      <c r="X21" s="95">
        <v>1.5</v>
      </c>
      <c r="Y21" s="94" t="s">
        <v>18</v>
      </c>
      <c r="Z21" s="95">
        <v>1.45</v>
      </c>
      <c r="AA21" s="95">
        <v>1.4</v>
      </c>
      <c r="AB21" s="96" t="s">
        <v>18</v>
      </c>
      <c r="AC21" s="14"/>
      <c r="AD21" s="97">
        <v>1</v>
      </c>
      <c r="AE21" s="98">
        <v>3.92</v>
      </c>
      <c r="AF21" s="98">
        <v>4.5</v>
      </c>
      <c r="AG21" s="99">
        <v>5.6</v>
      </c>
      <c r="AH21" s="72">
        <v>80</v>
      </c>
      <c r="AI21" s="14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</row>
    <row r="22" spans="10:46" ht="14.25" hidden="1" customHeight="1" x14ac:dyDescent="0.25">
      <c r="J22" s="68">
        <v>90</v>
      </c>
      <c r="K22" s="100">
        <f>L22*0.89</f>
        <v>325.74</v>
      </c>
      <c r="L22" s="101">
        <f>305*1.2</f>
        <v>366</v>
      </c>
      <c r="M22" s="102">
        <f>404*1.2</f>
        <v>484.79999999999995</v>
      </c>
      <c r="N22" s="102">
        <f>469*1.2</f>
        <v>562.79999999999995</v>
      </c>
      <c r="O22" s="101">
        <v>0</v>
      </c>
      <c r="P22" s="102">
        <f>582*1.2</f>
        <v>698.4</v>
      </c>
      <c r="Q22" s="102">
        <f>644*1.2</f>
        <v>772.8</v>
      </c>
      <c r="R22" s="103">
        <v>0</v>
      </c>
      <c r="S22" s="14"/>
      <c r="T22" s="72">
        <v>90</v>
      </c>
      <c r="U22" s="104">
        <v>1.6</v>
      </c>
      <c r="V22" s="105">
        <v>1.55</v>
      </c>
      <c r="W22" s="105">
        <v>1.5</v>
      </c>
      <c r="X22" s="105">
        <v>1.45</v>
      </c>
      <c r="Y22" s="105">
        <v>1.45</v>
      </c>
      <c r="Z22" s="105">
        <v>1.4</v>
      </c>
      <c r="AA22" s="105">
        <v>1.3</v>
      </c>
      <c r="AB22" s="106">
        <v>1.3</v>
      </c>
      <c r="AC22" s="14"/>
      <c r="AD22" s="107">
        <v>1</v>
      </c>
      <c r="AE22" s="108">
        <v>3.51</v>
      </c>
      <c r="AF22" s="108">
        <v>3.96</v>
      </c>
      <c r="AG22" s="109">
        <v>4.93</v>
      </c>
      <c r="AH22" s="72">
        <v>90</v>
      </c>
      <c r="AI22" s="14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</row>
    <row r="23" spans="10:46" ht="14.25" hidden="1" customHeight="1" x14ac:dyDescent="0.25">
      <c r="J23" s="68">
        <v>110</v>
      </c>
      <c r="K23" s="110">
        <f>L23*0.88</f>
        <v>403.91665015679996</v>
      </c>
      <c r="L23" s="111">
        <f>L22*1.25408796</f>
        <v>458.99619335999995</v>
      </c>
      <c r="M23" s="111">
        <f>483*1.2</f>
        <v>579.6</v>
      </c>
      <c r="N23" s="111">
        <f>534*1.2</f>
        <v>640.79999999999995</v>
      </c>
      <c r="O23" s="111">
        <v>0</v>
      </c>
      <c r="P23" s="111">
        <f>L23*1.87</f>
        <v>858.3228815832</v>
      </c>
      <c r="Q23" s="111">
        <f>780*1.2</f>
        <v>936</v>
      </c>
      <c r="R23" s="112">
        <v>0</v>
      </c>
      <c r="S23" s="14"/>
      <c r="T23" s="72">
        <v>110</v>
      </c>
      <c r="U23" s="113">
        <v>1.5</v>
      </c>
      <c r="V23" s="114">
        <v>1.3</v>
      </c>
      <c r="W23" s="114">
        <v>1.3</v>
      </c>
      <c r="X23" s="114">
        <v>1.3</v>
      </c>
      <c r="Y23" s="114">
        <v>1.3</v>
      </c>
      <c r="Z23" s="114">
        <v>1.3</v>
      </c>
      <c r="AA23" s="114">
        <v>1.3</v>
      </c>
      <c r="AB23" s="115">
        <v>1.3</v>
      </c>
      <c r="AC23" s="14"/>
      <c r="AD23" s="116">
        <v>1</v>
      </c>
      <c r="AE23" s="117">
        <v>3.41</v>
      </c>
      <c r="AF23" s="117">
        <v>3.96</v>
      </c>
      <c r="AG23" s="118">
        <v>4.93</v>
      </c>
      <c r="AH23" s="72">
        <v>110</v>
      </c>
      <c r="AI23" s="14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</row>
    <row r="24" spans="10:46" ht="14.25" hidden="1" customHeight="1" x14ac:dyDescent="0.25">
      <c r="J24" s="68">
        <v>150</v>
      </c>
      <c r="K24" s="119">
        <f>365*1.2</f>
        <v>438</v>
      </c>
      <c r="L24" s="120">
        <f>1.2*459</f>
        <v>550.79999999999995</v>
      </c>
      <c r="M24" s="121">
        <f>763*1.2</f>
        <v>915.6</v>
      </c>
      <c r="N24" s="122">
        <v>0</v>
      </c>
      <c r="O24" s="120">
        <f>791*1.2</f>
        <v>949.19999999999993</v>
      </c>
      <c r="P24" s="122">
        <f>962*1.2</f>
        <v>1154.3999999999999</v>
      </c>
      <c r="Q24" s="122">
        <f>1034*1.2</f>
        <v>1240.8</v>
      </c>
      <c r="R24" s="123">
        <v>0</v>
      </c>
      <c r="S24" s="14"/>
      <c r="T24" s="72">
        <v>150</v>
      </c>
      <c r="U24" s="124">
        <v>1.4</v>
      </c>
      <c r="V24" s="125">
        <v>1.35</v>
      </c>
      <c r="W24" s="125">
        <v>1.32</v>
      </c>
      <c r="X24" s="125"/>
      <c r="Y24" s="125">
        <v>1.3</v>
      </c>
      <c r="Z24" s="125">
        <v>1.28</v>
      </c>
      <c r="AA24" s="125"/>
      <c r="AB24" s="126">
        <v>1.25</v>
      </c>
      <c r="AC24" s="14"/>
      <c r="AD24" s="127">
        <v>1</v>
      </c>
      <c r="AE24" s="128">
        <v>3.41</v>
      </c>
      <c r="AF24" s="128">
        <v>3.96</v>
      </c>
      <c r="AG24" s="129">
        <v>4.93</v>
      </c>
      <c r="AH24" s="72">
        <v>150</v>
      </c>
      <c r="AI24" s="14"/>
      <c r="AJ24" s="45"/>
      <c r="AK24" s="45"/>
      <c r="AL24" s="45">
        <v>325.74</v>
      </c>
      <c r="AM24" s="45">
        <v>366</v>
      </c>
      <c r="AN24" s="45">
        <v>484.79999999999995</v>
      </c>
      <c r="AO24" s="45">
        <v>562.79999999999995</v>
      </c>
      <c r="AP24" s="45">
        <v>0</v>
      </c>
      <c r="AQ24" s="45">
        <v>698.4</v>
      </c>
      <c r="AR24" s="45">
        <v>772.8</v>
      </c>
      <c r="AS24" s="45">
        <v>0</v>
      </c>
      <c r="AT24" s="45"/>
    </row>
    <row r="25" spans="10:46" ht="14.25" hidden="1" customHeight="1" x14ac:dyDescent="0.25">
      <c r="J25" s="68">
        <v>200</v>
      </c>
      <c r="K25" s="130">
        <f>L25*0.88</f>
        <v>607.86145056383987</v>
      </c>
      <c r="L25" s="131">
        <f>L24*1.25408796</f>
        <v>690.75164836799991</v>
      </c>
      <c r="M25" s="131">
        <f>L25*1.26352614</f>
        <v>872.78276396105616</v>
      </c>
      <c r="N25" s="131">
        <f>M25*1.07113641</f>
        <v>934.86939649912313</v>
      </c>
      <c r="O25" s="131">
        <f>O24*1.24695214</f>
        <v>1183.6069712880001</v>
      </c>
      <c r="P25" s="131">
        <f>L25*1.87</f>
        <v>1291.7055824481599</v>
      </c>
      <c r="Q25" s="131">
        <f>L25*1.95542361</f>
        <v>1350.7120818652049</v>
      </c>
      <c r="R25" s="132">
        <f>R24*1.12435712</f>
        <v>0</v>
      </c>
      <c r="S25" s="14"/>
      <c r="T25" s="72">
        <v>200</v>
      </c>
      <c r="U25" s="133"/>
      <c r="V25" s="134"/>
      <c r="W25" s="134"/>
      <c r="X25" s="134"/>
      <c r="Y25" s="134"/>
      <c r="Z25" s="134"/>
      <c r="AA25" s="134"/>
      <c r="AB25" s="135"/>
      <c r="AC25" s="14"/>
      <c r="AD25" s="127">
        <v>1</v>
      </c>
      <c r="AE25" s="128">
        <v>2.73</v>
      </c>
      <c r="AF25" s="128">
        <v>3.11</v>
      </c>
      <c r="AG25" s="129">
        <v>3.89</v>
      </c>
      <c r="AH25" s="72">
        <v>150.16</v>
      </c>
      <c r="AI25" s="14"/>
      <c r="AJ25" s="45"/>
      <c r="AK25" s="45"/>
      <c r="AL25" s="45">
        <v>403.91665015679996</v>
      </c>
      <c r="AM25" s="45">
        <v>458.99619335999995</v>
      </c>
      <c r="AN25" s="45">
        <v>579.6</v>
      </c>
      <c r="AO25" s="45">
        <v>640.79999999999995</v>
      </c>
      <c r="AP25" s="45">
        <v>0</v>
      </c>
      <c r="AQ25" s="45">
        <v>858.3228815832</v>
      </c>
      <c r="AR25" s="45">
        <v>936</v>
      </c>
      <c r="AS25" s="45">
        <v>0</v>
      </c>
      <c r="AT25" s="45"/>
    </row>
    <row r="26" spans="10:46" ht="14.25" hidden="1" customHeight="1" x14ac:dyDescent="0.25">
      <c r="J26" s="68">
        <v>300</v>
      </c>
      <c r="K26" s="136">
        <f>L26*0.88</f>
        <v>762.31172650024678</v>
      </c>
      <c r="L26" s="137">
        <f>L25*1.25408796</f>
        <v>866.26332556846228</v>
      </c>
      <c r="M26" s="137">
        <f>L26*1.26352614</f>
        <v>1094.5463559790824</v>
      </c>
      <c r="N26" s="137">
        <f>M26*1.07113641</f>
        <v>1172.4084543220163</v>
      </c>
      <c r="O26" s="137">
        <f>O25*1.24695214</f>
        <v>1475.9012457664903</v>
      </c>
      <c r="P26" s="137">
        <f>L26*1.87</f>
        <v>1619.9124188130245</v>
      </c>
      <c r="Q26" s="137">
        <f>L26*1.95542361</f>
        <v>1693.9117592936877</v>
      </c>
      <c r="R26" s="138">
        <f>R25*1.12435712</f>
        <v>0</v>
      </c>
      <c r="S26" s="14"/>
      <c r="T26" s="72">
        <v>300</v>
      </c>
      <c r="U26" s="139"/>
      <c r="V26" s="140"/>
      <c r="W26" s="140"/>
      <c r="X26" s="140"/>
      <c r="Y26" s="140"/>
      <c r="Z26" s="140"/>
      <c r="AA26" s="140"/>
      <c r="AB26" s="141"/>
      <c r="AC26" s="14"/>
      <c r="AD26" s="127">
        <v>1</v>
      </c>
      <c r="AE26" s="142">
        <v>2.73</v>
      </c>
      <c r="AF26" s="142">
        <v>2.83</v>
      </c>
      <c r="AG26" s="143">
        <v>3.66</v>
      </c>
      <c r="AH26" s="144" t="s">
        <v>19</v>
      </c>
      <c r="AI26" s="14"/>
      <c r="AJ26" s="45" t="s">
        <v>20</v>
      </c>
      <c r="AK26" s="45"/>
      <c r="AL26" s="45">
        <v>438</v>
      </c>
      <c r="AM26" s="45">
        <v>550.79999999999995</v>
      </c>
      <c r="AN26" s="45">
        <v>915.6</v>
      </c>
      <c r="AO26" s="45">
        <v>0</v>
      </c>
      <c r="AP26" s="45">
        <v>949.19999999999993</v>
      </c>
      <c r="AQ26" s="45">
        <v>1154.3999999999999</v>
      </c>
      <c r="AR26" s="45">
        <v>1240.8</v>
      </c>
      <c r="AS26" s="45">
        <v>0</v>
      </c>
      <c r="AT26" s="45"/>
    </row>
    <row r="27" spans="10:46" ht="14.25" hidden="1" customHeight="1" thickBot="1" x14ac:dyDescent="0.3">
      <c r="J27" s="68">
        <v>400</v>
      </c>
      <c r="K27" s="145">
        <f>L27*0.88</f>
        <v>956.00595797077233</v>
      </c>
      <c r="L27" s="146">
        <f>L26*1.25408796</f>
        <v>1086.3704067849685</v>
      </c>
      <c r="M27" s="146">
        <f>L27*1.26352614</f>
        <v>1372.657406695241</v>
      </c>
      <c r="N27" s="146">
        <f>M27*1.07113641</f>
        <v>1470.3033267674505</v>
      </c>
      <c r="O27" s="146">
        <f>O26*1.24695214</f>
        <v>1840.3782168371911</v>
      </c>
      <c r="P27" s="146">
        <f>L27*1.87</f>
        <v>2031.5126606878912</v>
      </c>
      <c r="Q27" s="146">
        <f>L27*1.95542361</f>
        <v>2124.3143426326315</v>
      </c>
      <c r="R27" s="147">
        <f>R26*1.12435712</f>
        <v>0</v>
      </c>
      <c r="S27" s="14"/>
      <c r="T27" s="72">
        <v>400</v>
      </c>
      <c r="U27" s="148"/>
      <c r="V27" s="149"/>
      <c r="W27" s="149"/>
      <c r="X27" s="149"/>
      <c r="Y27" s="149"/>
      <c r="Z27" s="149"/>
      <c r="AA27" s="149"/>
      <c r="AB27" s="150"/>
      <c r="AC27" s="14"/>
      <c r="AD27" s="127">
        <v>1</v>
      </c>
      <c r="AE27" s="151">
        <v>3.41</v>
      </c>
      <c r="AF27" s="151">
        <v>3.86</v>
      </c>
      <c r="AG27" s="152">
        <v>4.63</v>
      </c>
      <c r="AH27" s="153" t="s">
        <v>21</v>
      </c>
      <c r="AI27" s="14"/>
      <c r="AJ27" s="45"/>
      <c r="AK27" s="45"/>
      <c r="AL27" s="45">
        <v>607.86145056383987</v>
      </c>
      <c r="AM27" s="45">
        <v>690.75164836799991</v>
      </c>
      <c r="AN27" s="45">
        <v>872.78276396105616</v>
      </c>
      <c r="AO27" s="45">
        <v>934.86939649912313</v>
      </c>
      <c r="AP27" s="45">
        <v>1183.6069712880001</v>
      </c>
      <c r="AQ27" s="45">
        <v>1291.7055824481599</v>
      </c>
      <c r="AR27" s="45">
        <v>1350.7120818652049</v>
      </c>
      <c r="AS27" s="45">
        <v>0</v>
      </c>
      <c r="AT27" s="45"/>
    </row>
    <row r="28" spans="10:46" ht="14.25" hidden="1" customHeight="1" x14ac:dyDescent="0.25">
      <c r="J28" s="68">
        <v>500</v>
      </c>
      <c r="K28" s="154">
        <f>L28*0.88</f>
        <v>1198.9155615794114</v>
      </c>
      <c r="L28" s="155">
        <f>L27*1.25408796</f>
        <v>1362.4040472493311</v>
      </c>
      <c r="M28" s="155">
        <f>L28*1.26352614</f>
        <v>1721.4331269413249</v>
      </c>
      <c r="N28" s="155">
        <f>M28*1.07113641</f>
        <v>1843.889699647005</v>
      </c>
      <c r="O28" s="155">
        <f>O27*1.24695214</f>
        <v>2294.8635558945198</v>
      </c>
      <c r="P28" s="155">
        <f>L28*1.87</f>
        <v>2547.6955683562492</v>
      </c>
      <c r="Q28" s="155">
        <f>L28*1.95542361</f>
        <v>2664.0770403508977</v>
      </c>
      <c r="R28" s="156">
        <f>R27*1.12435712</f>
        <v>0</v>
      </c>
      <c r="S28" s="14"/>
      <c r="T28" s="72">
        <v>500</v>
      </c>
      <c r="U28" s="157"/>
      <c r="V28" s="158"/>
      <c r="W28" s="158"/>
      <c r="X28" s="158"/>
      <c r="Y28" s="158"/>
      <c r="Z28" s="158"/>
      <c r="AA28" s="158"/>
      <c r="AB28" s="159"/>
      <c r="AC28" s="14"/>
      <c r="AD28" s="160"/>
      <c r="AE28" s="160"/>
      <c r="AF28" s="160"/>
      <c r="AG28" s="160"/>
      <c r="AH28" s="160"/>
      <c r="AI28" s="14"/>
      <c r="AJ28" s="45"/>
      <c r="AK28" s="45"/>
      <c r="AL28" s="45">
        <v>663.99145056383998</v>
      </c>
      <c r="AM28" s="45">
        <v>783.151648368</v>
      </c>
      <c r="AN28" s="45">
        <v>1088.1827639610599</v>
      </c>
      <c r="AO28" s="45">
        <v>653.46939649912304</v>
      </c>
      <c r="AP28" s="45">
        <v>1658.206971288</v>
      </c>
      <c r="AQ28" s="45">
        <v>1519.7055824481599</v>
      </c>
      <c r="AR28" s="45">
        <v>1584.7120818652099</v>
      </c>
      <c r="AS28" s="45">
        <v>0</v>
      </c>
      <c r="AT28" s="45"/>
    </row>
    <row r="29" spans="10:46" ht="14.25" hidden="1" customHeight="1" thickBot="1" x14ac:dyDescent="0.3">
      <c r="J29" s="161">
        <v>600</v>
      </c>
      <c r="K29" s="162">
        <f>L29*0.88</f>
        <v>1503.5455708333784</v>
      </c>
      <c r="L29" s="163">
        <f>L28*1.25408796</f>
        <v>1708.5745123106572</v>
      </c>
      <c r="M29" s="163">
        <f>L29*1.26352614</f>
        <v>2158.828558442267</v>
      </c>
      <c r="N29" s="163">
        <f>M29*1.07113641</f>
        <v>2312.3998718953253</v>
      </c>
      <c r="O29" s="163">
        <f>O28*1.24695214</f>
        <v>2861.5850220306811</v>
      </c>
      <c r="P29" s="163">
        <f>L29*1.87</f>
        <v>3195.0343380209292</v>
      </c>
      <c r="Q29" s="163">
        <f>L29*1.95542361</f>
        <v>3340.9869408164946</v>
      </c>
      <c r="R29" s="164">
        <f>R28*1.12435712</f>
        <v>0</v>
      </c>
      <c r="S29" s="14"/>
      <c r="T29" s="51">
        <v>600</v>
      </c>
      <c r="U29" s="165"/>
      <c r="V29" s="166"/>
      <c r="W29" s="166"/>
      <c r="X29" s="166"/>
      <c r="Y29" s="166"/>
      <c r="Z29" s="166"/>
      <c r="AA29" s="166"/>
      <c r="AB29" s="167"/>
      <c r="AC29" s="14"/>
      <c r="AD29" s="160"/>
      <c r="AE29" s="160"/>
      <c r="AF29" s="160"/>
      <c r="AG29" s="160"/>
      <c r="AH29" s="160"/>
      <c r="AI29" s="14"/>
      <c r="AJ29" s="45"/>
      <c r="AK29" s="45"/>
      <c r="AL29" s="45">
        <v>752.03622071731195</v>
      </c>
      <c r="AM29" s="45">
        <v>889.75752354240001</v>
      </c>
      <c r="AN29" s="45">
        <v>1238.1775931493701</v>
      </c>
      <c r="AO29" s="45">
        <v>701.01021544885998</v>
      </c>
      <c r="AP29" s="45">
        <v>2108.2090626743998</v>
      </c>
      <c r="AQ29" s="45">
        <v>1727.3049690242899</v>
      </c>
      <c r="AR29" s="45">
        <v>1788.56570642477</v>
      </c>
      <c r="AS29" s="45">
        <v>0</v>
      </c>
      <c r="AT29" s="45"/>
    </row>
    <row r="30" spans="10:46" ht="21" hidden="1" customHeight="1" thickBot="1" x14ac:dyDescent="0.3">
      <c r="J30" s="168" t="s">
        <v>22</v>
      </c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4"/>
      <c r="AD30" s="160"/>
      <c r="AE30" s="160"/>
      <c r="AF30" s="160"/>
      <c r="AG30" s="160"/>
      <c r="AH30" s="160"/>
      <c r="AI30" s="14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</row>
    <row r="31" spans="10:46" ht="14.25" hidden="1" customHeight="1" thickBot="1" x14ac:dyDescent="0.3">
      <c r="J31" s="33" t="s">
        <v>12</v>
      </c>
      <c r="K31" s="34"/>
      <c r="L31" s="34"/>
      <c r="M31" s="34"/>
      <c r="N31" s="34"/>
      <c r="O31" s="34"/>
      <c r="P31" s="34"/>
      <c r="Q31" s="34"/>
      <c r="R31" s="35"/>
      <c r="S31" s="14"/>
      <c r="T31" s="33" t="s">
        <v>13</v>
      </c>
      <c r="U31" s="34"/>
      <c r="V31" s="34"/>
      <c r="W31" s="34"/>
      <c r="X31" s="34"/>
      <c r="Y31" s="34"/>
      <c r="Z31" s="34"/>
      <c r="AA31" s="34"/>
      <c r="AB31" s="35"/>
      <c r="AC31" s="14"/>
      <c r="AD31" s="169"/>
      <c r="AE31" s="169"/>
      <c r="AF31" s="169"/>
      <c r="AG31" s="169"/>
      <c r="AH31" s="169"/>
      <c r="AI31" s="14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</row>
    <row r="32" spans="10:46" ht="14.25" hidden="1" customHeight="1" thickBot="1" x14ac:dyDescent="0.3">
      <c r="J32" s="40" t="s">
        <v>14</v>
      </c>
      <c r="K32" s="37">
        <v>160</v>
      </c>
      <c r="L32" s="38">
        <v>200</v>
      </c>
      <c r="M32" s="38">
        <v>260</v>
      </c>
      <c r="N32" s="38">
        <v>300</v>
      </c>
      <c r="O32" s="38"/>
      <c r="P32" s="38">
        <v>360</v>
      </c>
      <c r="Q32" s="38">
        <v>400</v>
      </c>
      <c r="R32" s="39"/>
      <c r="S32" s="14"/>
      <c r="T32" s="40" t="s">
        <v>14</v>
      </c>
      <c r="U32" s="37">
        <v>160</v>
      </c>
      <c r="V32" s="38">
        <v>200</v>
      </c>
      <c r="W32" s="38">
        <v>260</v>
      </c>
      <c r="X32" s="38">
        <v>300</v>
      </c>
      <c r="Y32" s="38"/>
      <c r="Z32" s="38">
        <v>360</v>
      </c>
      <c r="AA32" s="38">
        <v>400</v>
      </c>
      <c r="AB32" s="39"/>
      <c r="AC32" s="14"/>
      <c r="AD32" s="41" t="s">
        <v>15</v>
      </c>
      <c r="AE32" s="42"/>
      <c r="AF32" s="42"/>
      <c r="AG32" s="43"/>
      <c r="AH32" s="44" t="s">
        <v>16</v>
      </c>
      <c r="AI32" s="14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</row>
    <row r="33" spans="10:46" ht="14.25" hidden="1" customHeight="1" thickBot="1" x14ac:dyDescent="0.3">
      <c r="J33" s="51" t="s">
        <v>16</v>
      </c>
      <c r="K33" s="47"/>
      <c r="L33" s="48"/>
      <c r="M33" s="48"/>
      <c r="N33" s="49">
        <v>2</v>
      </c>
      <c r="O33" s="49">
        <v>4</v>
      </c>
      <c r="P33" s="48"/>
      <c r="Q33" s="49">
        <v>1</v>
      </c>
      <c r="R33" s="50">
        <v>2</v>
      </c>
      <c r="S33" s="14"/>
      <c r="T33" s="51" t="s">
        <v>16</v>
      </c>
      <c r="U33" s="47"/>
      <c r="V33" s="48"/>
      <c r="W33" s="48"/>
      <c r="X33" s="49">
        <v>1</v>
      </c>
      <c r="Y33" s="49">
        <v>2</v>
      </c>
      <c r="Z33" s="48"/>
      <c r="AA33" s="49">
        <v>1</v>
      </c>
      <c r="AB33" s="50">
        <v>2</v>
      </c>
      <c r="AC33" s="14"/>
      <c r="AD33" s="52">
        <v>0</v>
      </c>
      <c r="AE33" s="53">
        <v>1</v>
      </c>
      <c r="AF33" s="53">
        <v>2</v>
      </c>
      <c r="AG33" s="54">
        <v>3</v>
      </c>
      <c r="AH33" s="170" t="s">
        <v>17</v>
      </c>
      <c r="AI33" s="14"/>
      <c r="AJ33" s="45"/>
      <c r="AK33" s="45"/>
      <c r="AL33" s="45"/>
      <c r="AM33" s="45"/>
      <c r="AN33" s="45">
        <f>(237.708)*1.3</f>
        <v>309.0204</v>
      </c>
      <c r="AO33" s="45">
        <f>(263.268)*1.3</f>
        <v>342.2484</v>
      </c>
      <c r="AP33" s="45">
        <f>(263.268)*1.3</f>
        <v>342.2484</v>
      </c>
      <c r="AQ33" s="45">
        <f>(367.212)*1.3</f>
        <v>477.37560000000002</v>
      </c>
      <c r="AR33" s="45">
        <f>(394.476)*1.3</f>
        <v>512.81880000000001</v>
      </c>
      <c r="AS33" s="45">
        <f>(394.476)*1.3</f>
        <v>512.81880000000001</v>
      </c>
      <c r="AT33" s="45"/>
    </row>
    <row r="34" spans="10:46" ht="14.25" hidden="1" customHeight="1" x14ac:dyDescent="0.25">
      <c r="J34" s="56">
        <v>65</v>
      </c>
      <c r="K34" s="57"/>
      <c r="L34" s="58"/>
      <c r="M34" s="58">
        <v>309.0204</v>
      </c>
      <c r="N34" s="58">
        <v>342.2484</v>
      </c>
      <c r="O34" s="58">
        <v>342.2484</v>
      </c>
      <c r="P34" s="58">
        <v>477.37560000000002</v>
      </c>
      <c r="Q34" s="58">
        <v>512.81880000000001</v>
      </c>
      <c r="R34" s="59">
        <v>512.81880000000001</v>
      </c>
      <c r="S34" s="14"/>
      <c r="T34" s="60">
        <v>65</v>
      </c>
      <c r="U34" s="61" t="s">
        <v>18</v>
      </c>
      <c r="V34" s="62" t="s">
        <v>18</v>
      </c>
      <c r="W34" s="63">
        <v>1.7</v>
      </c>
      <c r="X34" s="63">
        <v>1.65</v>
      </c>
      <c r="Y34" s="62" t="s">
        <v>18</v>
      </c>
      <c r="Z34" s="63">
        <v>1.6</v>
      </c>
      <c r="AA34" s="63">
        <v>1.55</v>
      </c>
      <c r="AB34" s="64" t="s">
        <v>18</v>
      </c>
      <c r="AC34" s="14"/>
      <c r="AD34" s="65">
        <v>1</v>
      </c>
      <c r="AE34" s="66">
        <v>5.12</v>
      </c>
      <c r="AF34" s="66">
        <v>5.66</v>
      </c>
      <c r="AG34" s="67">
        <v>6.53</v>
      </c>
      <c r="AH34" s="60">
        <v>65</v>
      </c>
      <c r="AI34" s="14"/>
      <c r="AJ34" s="45"/>
      <c r="AK34" s="45"/>
      <c r="AL34" s="45">
        <f>(394.476)*1.3</f>
        <v>512.81880000000001</v>
      </c>
      <c r="AM34" s="45">
        <f>(394.476)*1.3</f>
        <v>512.81880000000001</v>
      </c>
      <c r="AN34" s="45">
        <f>(292.17636)*1.3</f>
        <v>379.82926800000001</v>
      </c>
      <c r="AO34" s="45">
        <f>(323.02728)*1.3</f>
        <v>419.93546400000002</v>
      </c>
      <c r="AP34" s="45">
        <f>(323.02728)*1.3</f>
        <v>419.93546400000002</v>
      </c>
      <c r="AQ34" s="45">
        <f>(432.680564606091)*1.3</f>
        <v>562.48473398791839</v>
      </c>
      <c r="AR34" s="45">
        <f>(471.8376)*1.3</f>
        <v>613.38888000000009</v>
      </c>
      <c r="AS34" s="45">
        <f>(471.8376)*1.3</f>
        <v>613.38888000000009</v>
      </c>
      <c r="AT34" s="45"/>
    </row>
    <row r="35" spans="10:46" ht="14.25" hidden="1" customHeight="1" x14ac:dyDescent="0.25">
      <c r="J35" s="68">
        <v>70</v>
      </c>
      <c r="K35" s="69">
        <v>512.81880000000001</v>
      </c>
      <c r="L35" s="70">
        <v>512.81880000000001</v>
      </c>
      <c r="M35" s="70">
        <v>379.82926800000001</v>
      </c>
      <c r="N35" s="70">
        <v>419.93546400000002</v>
      </c>
      <c r="O35" s="70">
        <v>419.93546400000002</v>
      </c>
      <c r="P35" s="70">
        <v>562.48473398791839</v>
      </c>
      <c r="Q35" s="70">
        <v>613.38888000000009</v>
      </c>
      <c r="R35" s="71">
        <v>613.38888000000009</v>
      </c>
      <c r="S35" s="14"/>
      <c r="T35" s="72">
        <v>70</v>
      </c>
      <c r="U35" s="73" t="s">
        <v>18</v>
      </c>
      <c r="V35" s="74" t="s">
        <v>18</v>
      </c>
      <c r="W35" s="75">
        <v>1.65</v>
      </c>
      <c r="X35" s="75">
        <v>1.6</v>
      </c>
      <c r="Y35" s="74" t="s">
        <v>18</v>
      </c>
      <c r="Z35" s="75">
        <v>1.55</v>
      </c>
      <c r="AA35" s="75">
        <v>1.5</v>
      </c>
      <c r="AB35" s="76" t="s">
        <v>18</v>
      </c>
      <c r="AC35" s="14"/>
      <c r="AD35" s="77">
        <v>1</v>
      </c>
      <c r="AE35" s="78">
        <v>5.12</v>
      </c>
      <c r="AF35" s="78">
        <v>5.66</v>
      </c>
      <c r="AG35" s="79">
        <v>6.53</v>
      </c>
      <c r="AH35" s="72">
        <v>70</v>
      </c>
      <c r="AI35" s="14"/>
      <c r="AJ35" s="45"/>
      <c r="AK35" s="45"/>
      <c r="AL35" s="45">
        <f>(233.874)*1.3</f>
        <v>304.03620000000001</v>
      </c>
      <c r="AM35" s="45">
        <f>(259.86)*1.3</f>
        <v>337.81800000000004</v>
      </c>
      <c r="AN35" s="45">
        <f>(334.8)*1.3</f>
        <v>435.24</v>
      </c>
      <c r="AO35" s="45">
        <f>(370.8)*1.3</f>
        <v>482.04</v>
      </c>
      <c r="AP35" s="45">
        <f>0*1.3</f>
        <v>0</v>
      </c>
      <c r="AQ35" s="45">
        <f>(517.2)*1.3</f>
        <v>672.36000000000013</v>
      </c>
      <c r="AR35" s="45">
        <f>(555.6)*1.3</f>
        <v>722.28000000000009</v>
      </c>
      <c r="AS35" s="45">
        <f>0*1.3</f>
        <v>0</v>
      </c>
      <c r="AT35" s="45"/>
    </row>
    <row r="36" spans="10:46" ht="14.25" hidden="1" customHeight="1" x14ac:dyDescent="0.25">
      <c r="J36" s="68">
        <v>75</v>
      </c>
      <c r="K36" s="80">
        <v>304.03620000000001</v>
      </c>
      <c r="L36" s="81">
        <v>337.81800000000004</v>
      </c>
      <c r="M36" s="81">
        <v>435.24</v>
      </c>
      <c r="N36" s="81">
        <v>482.04</v>
      </c>
      <c r="O36" s="81">
        <v>0</v>
      </c>
      <c r="P36" s="81">
        <v>672.36000000000013</v>
      </c>
      <c r="Q36" s="81">
        <v>722.28000000000009</v>
      </c>
      <c r="R36" s="82">
        <v>0</v>
      </c>
      <c r="S36" s="14"/>
      <c r="T36" s="72">
        <v>75</v>
      </c>
      <c r="U36" s="83">
        <v>1.7</v>
      </c>
      <c r="V36" s="84">
        <v>1.65</v>
      </c>
      <c r="W36" s="84">
        <v>1.6</v>
      </c>
      <c r="X36" s="84">
        <v>1.55</v>
      </c>
      <c r="Y36" s="84">
        <v>1.55</v>
      </c>
      <c r="Z36" s="84">
        <v>1.5</v>
      </c>
      <c r="AA36" s="84">
        <v>1.45</v>
      </c>
      <c r="AB36" s="85">
        <v>1.45</v>
      </c>
      <c r="AC36" s="14"/>
      <c r="AD36" s="86">
        <v>1</v>
      </c>
      <c r="AE36" s="87">
        <v>4.5999999999999996</v>
      </c>
      <c r="AF36" s="87">
        <v>5</v>
      </c>
      <c r="AG36" s="88">
        <v>6.53</v>
      </c>
      <c r="AH36" s="72">
        <v>75</v>
      </c>
      <c r="AI36" s="14"/>
      <c r="AJ36" s="45"/>
      <c r="AK36" s="45"/>
      <c r="AL36" s="45">
        <f>0*1.3</f>
        <v>0</v>
      </c>
      <c r="AM36" s="45">
        <f>0*1.3</f>
        <v>0</v>
      </c>
      <c r="AN36" s="45">
        <f>(411.516)*1.3</f>
        <v>534.97080000000005</v>
      </c>
      <c r="AO36" s="45">
        <f>(454.968)*1.3</f>
        <v>591.4584000000001</v>
      </c>
      <c r="AP36" s="45">
        <f>(454.968)*1.3</f>
        <v>591.4584000000001</v>
      </c>
      <c r="AQ36" s="45">
        <f>(609.409245924072)*1.3</f>
        <v>792.23201970129367</v>
      </c>
      <c r="AR36" s="45">
        <f>(664.56)*1.3</f>
        <v>863.928</v>
      </c>
      <c r="AS36" s="45">
        <f>(664.56)*1.3</f>
        <v>863.928</v>
      </c>
      <c r="AT36" s="45"/>
    </row>
    <row r="37" spans="10:46" ht="14.25" hidden="1" customHeight="1" x14ac:dyDescent="0.25">
      <c r="J37" s="68">
        <v>80</v>
      </c>
      <c r="K37" s="89">
        <v>0</v>
      </c>
      <c r="L37" s="90">
        <v>0</v>
      </c>
      <c r="M37" s="91">
        <v>534.97080000000005</v>
      </c>
      <c r="N37" s="91">
        <v>591.4584000000001</v>
      </c>
      <c r="O37" s="90">
        <v>591.4584000000001</v>
      </c>
      <c r="P37" s="91">
        <v>792.23201970129367</v>
      </c>
      <c r="Q37" s="91">
        <v>863.928</v>
      </c>
      <c r="R37" s="92">
        <v>863.928</v>
      </c>
      <c r="S37" s="14"/>
      <c r="T37" s="72">
        <v>80</v>
      </c>
      <c r="U37" s="93" t="s">
        <v>18</v>
      </c>
      <c r="V37" s="94" t="s">
        <v>18</v>
      </c>
      <c r="W37" s="95">
        <v>1.55</v>
      </c>
      <c r="X37" s="95">
        <v>1.5</v>
      </c>
      <c r="Y37" s="94" t="s">
        <v>18</v>
      </c>
      <c r="Z37" s="95">
        <v>1.45</v>
      </c>
      <c r="AA37" s="95">
        <v>1.4</v>
      </c>
      <c r="AB37" s="96" t="s">
        <v>18</v>
      </c>
      <c r="AC37" s="14"/>
      <c r="AD37" s="97">
        <v>1</v>
      </c>
      <c r="AE37" s="98">
        <v>3.92</v>
      </c>
      <c r="AF37" s="98">
        <v>4.5</v>
      </c>
      <c r="AG37" s="99">
        <v>5.6</v>
      </c>
      <c r="AH37" s="72">
        <v>80</v>
      </c>
      <c r="AI37" s="14"/>
      <c r="AJ37" s="45"/>
      <c r="AK37" s="45"/>
      <c r="AL37" s="45">
        <f>(325.74)*1.3</f>
        <v>423.46200000000005</v>
      </c>
      <c r="AM37" s="45">
        <f>(366)*1.3</f>
        <v>475.8</v>
      </c>
      <c r="AN37" s="45">
        <f>(484.8)*1.3</f>
        <v>630.24</v>
      </c>
      <c r="AO37" s="45">
        <f>(562.8)*1.3</f>
        <v>731.64</v>
      </c>
      <c r="AP37" s="45">
        <f>0*1.3</f>
        <v>0</v>
      </c>
      <c r="AQ37" s="45">
        <f>(698.4)*1.3</f>
        <v>907.92</v>
      </c>
      <c r="AR37" s="45">
        <f>(772.8)*1.3</f>
        <v>1004.64</v>
      </c>
      <c r="AS37" s="45">
        <f t="shared" ref="AS37:AS44" si="0">0*1.3</f>
        <v>0</v>
      </c>
      <c r="AT37" s="45"/>
    </row>
    <row r="38" spans="10:46" ht="14.25" hidden="1" customHeight="1" x14ac:dyDescent="0.25">
      <c r="J38" s="68">
        <v>90</v>
      </c>
      <c r="K38" s="100">
        <v>423.46200000000005</v>
      </c>
      <c r="L38" s="101">
        <v>475.8</v>
      </c>
      <c r="M38" s="102">
        <v>630.24</v>
      </c>
      <c r="N38" s="102">
        <v>731.64</v>
      </c>
      <c r="O38" s="101">
        <v>0</v>
      </c>
      <c r="P38" s="102">
        <v>907.92</v>
      </c>
      <c r="Q38" s="102">
        <v>1004.64</v>
      </c>
      <c r="R38" s="103">
        <v>0</v>
      </c>
      <c r="S38" s="14"/>
      <c r="T38" s="72">
        <v>90</v>
      </c>
      <c r="U38" s="104">
        <v>1.6</v>
      </c>
      <c r="V38" s="105">
        <v>1.55</v>
      </c>
      <c r="W38" s="105">
        <v>1.5</v>
      </c>
      <c r="X38" s="105">
        <v>1.45</v>
      </c>
      <c r="Y38" s="105">
        <v>1.45</v>
      </c>
      <c r="Z38" s="105">
        <v>1.4</v>
      </c>
      <c r="AA38" s="105">
        <v>1.3</v>
      </c>
      <c r="AB38" s="106">
        <v>1.3</v>
      </c>
      <c r="AC38" s="14"/>
      <c r="AD38" s="107">
        <v>1</v>
      </c>
      <c r="AE38" s="108">
        <v>3.51</v>
      </c>
      <c r="AF38" s="108">
        <v>3.96</v>
      </c>
      <c r="AG38" s="109">
        <v>4.93</v>
      </c>
      <c r="AH38" s="72">
        <v>90</v>
      </c>
      <c r="AI38" s="14"/>
      <c r="AJ38" s="45"/>
      <c r="AK38" s="45"/>
      <c r="AL38" s="45">
        <f>(403.9166501568)*1.3</f>
        <v>525.09164520384002</v>
      </c>
      <c r="AM38" s="45">
        <f>(458.99619336)*1.3</f>
        <v>596.69505136800001</v>
      </c>
      <c r="AN38" s="45">
        <f>(579.6)*1.3</f>
        <v>753.48</v>
      </c>
      <c r="AO38" s="45">
        <f>(640.8)*1.3</f>
        <v>833.04</v>
      </c>
      <c r="AP38" s="45">
        <f>0*1.3</f>
        <v>0</v>
      </c>
      <c r="AQ38" s="45">
        <f>(858.3228815832)*1.3</f>
        <v>1115.81974605816</v>
      </c>
      <c r="AR38" s="45">
        <f>(936)*1.3</f>
        <v>1216.8</v>
      </c>
      <c r="AS38" s="45">
        <f t="shared" si="0"/>
        <v>0</v>
      </c>
      <c r="AT38" s="45"/>
    </row>
    <row r="39" spans="10:46" ht="14.25" hidden="1" customHeight="1" x14ac:dyDescent="0.25">
      <c r="J39" s="68">
        <v>110</v>
      </c>
      <c r="K39" s="110">
        <v>525.09164520384002</v>
      </c>
      <c r="L39" s="111">
        <v>596.69505136800001</v>
      </c>
      <c r="M39" s="111">
        <v>753.48</v>
      </c>
      <c r="N39" s="111">
        <v>833.04</v>
      </c>
      <c r="O39" s="111">
        <v>0</v>
      </c>
      <c r="P39" s="111">
        <v>1115.81974605816</v>
      </c>
      <c r="Q39" s="111">
        <v>1216.8</v>
      </c>
      <c r="R39" s="112">
        <v>0</v>
      </c>
      <c r="S39" s="14"/>
      <c r="T39" s="72">
        <v>110</v>
      </c>
      <c r="U39" s="113">
        <v>1.5</v>
      </c>
      <c r="V39" s="114">
        <v>1.3</v>
      </c>
      <c r="W39" s="114">
        <v>1.3</v>
      </c>
      <c r="X39" s="114">
        <v>1.3</v>
      </c>
      <c r="Y39" s="114">
        <v>1.3</v>
      </c>
      <c r="Z39" s="114">
        <v>1.3</v>
      </c>
      <c r="AA39" s="114">
        <v>1.3</v>
      </c>
      <c r="AB39" s="115">
        <v>1.3</v>
      </c>
      <c r="AC39" s="14"/>
      <c r="AD39" s="116">
        <v>1</v>
      </c>
      <c r="AE39" s="117">
        <v>3.41</v>
      </c>
      <c r="AF39" s="117">
        <v>3.96</v>
      </c>
      <c r="AG39" s="118">
        <v>4.93</v>
      </c>
      <c r="AH39" s="72">
        <v>110</v>
      </c>
      <c r="AI39" s="14"/>
      <c r="AJ39" s="45"/>
      <c r="AK39" s="45"/>
      <c r="AL39" s="45">
        <f>(438)*1.3</f>
        <v>569.4</v>
      </c>
      <c r="AM39" s="45">
        <f>(550.8)*1.3</f>
        <v>716.04</v>
      </c>
      <c r="AN39" s="45">
        <f>(915.6)*1.3</f>
        <v>1190.28</v>
      </c>
      <c r="AO39" s="45">
        <f>0*1.3</f>
        <v>0</v>
      </c>
      <c r="AP39" s="45">
        <f>(949.2)*1.3</f>
        <v>1233.96</v>
      </c>
      <c r="AQ39" s="45">
        <f>(1154.4)*1.3</f>
        <v>1500.7200000000003</v>
      </c>
      <c r="AR39" s="45">
        <f>(1240.8)*1.3</f>
        <v>1613.04</v>
      </c>
      <c r="AS39" s="45">
        <f t="shared" si="0"/>
        <v>0</v>
      </c>
      <c r="AT39" s="45"/>
    </row>
    <row r="40" spans="10:46" ht="14.25" hidden="1" customHeight="1" x14ac:dyDescent="0.25">
      <c r="J40" s="68">
        <v>150</v>
      </c>
      <c r="K40" s="119">
        <v>569.4</v>
      </c>
      <c r="L40" s="120">
        <v>716.04</v>
      </c>
      <c r="M40" s="121">
        <v>1190.28</v>
      </c>
      <c r="N40" s="122">
        <v>0</v>
      </c>
      <c r="O40" s="120">
        <v>1233.96</v>
      </c>
      <c r="P40" s="122">
        <v>1500.7200000000003</v>
      </c>
      <c r="Q40" s="122">
        <v>1613.04</v>
      </c>
      <c r="R40" s="123">
        <v>0</v>
      </c>
      <c r="S40" s="14"/>
      <c r="T40" s="72">
        <v>150</v>
      </c>
      <c r="U40" s="124">
        <v>1.4</v>
      </c>
      <c r="V40" s="125">
        <v>1.35</v>
      </c>
      <c r="W40" s="125">
        <v>1.32</v>
      </c>
      <c r="X40" s="125"/>
      <c r="Y40" s="125">
        <v>1.3</v>
      </c>
      <c r="Z40" s="125">
        <v>1.28</v>
      </c>
      <c r="AA40" s="125"/>
      <c r="AB40" s="126">
        <v>1.25</v>
      </c>
      <c r="AC40" s="14"/>
      <c r="AD40" s="127">
        <v>1</v>
      </c>
      <c r="AE40" s="128">
        <v>3.41</v>
      </c>
      <c r="AF40" s="128">
        <v>3.96</v>
      </c>
      <c r="AG40" s="129">
        <v>4.93</v>
      </c>
      <c r="AH40" s="72">
        <v>150</v>
      </c>
      <c r="AI40" s="14"/>
      <c r="AJ40" s="45"/>
      <c r="AK40" s="45"/>
      <c r="AL40" s="45">
        <f>(607.86145056384)*1.3</f>
        <v>790.219885732992</v>
      </c>
      <c r="AM40" s="45">
        <f>(690.751648368)*1.3</f>
        <v>897.97714287840006</v>
      </c>
      <c r="AN40" s="45">
        <f>(872.782763961056)*1.3</f>
        <v>1134.6175931493729</v>
      </c>
      <c r="AO40" s="45">
        <f>(934.869396499123)*1.3</f>
        <v>1215.3302154488599</v>
      </c>
      <c r="AP40" s="45">
        <f>(1183.606971288)*1.3</f>
        <v>1538.6890626744002</v>
      </c>
      <c r="AQ40" s="45">
        <f>(1291.70558244816)*1.3</f>
        <v>1679.2172571826079</v>
      </c>
      <c r="AR40" s="45">
        <f>(1350.7120818652)*1.3</f>
        <v>1755.9257064247599</v>
      </c>
      <c r="AS40" s="45">
        <f t="shared" si="0"/>
        <v>0</v>
      </c>
      <c r="AT40" s="45"/>
    </row>
    <row r="41" spans="10:46" ht="14.25" hidden="1" customHeight="1" x14ac:dyDescent="0.25">
      <c r="J41" s="68">
        <v>200</v>
      </c>
      <c r="K41" s="130">
        <v>790.219885732992</v>
      </c>
      <c r="L41" s="131">
        <v>897.97714287840006</v>
      </c>
      <c r="M41" s="131">
        <v>1134.6175931493729</v>
      </c>
      <c r="N41" s="131">
        <v>1215.3302154488599</v>
      </c>
      <c r="O41" s="131">
        <v>1538.6890626744002</v>
      </c>
      <c r="P41" s="131">
        <v>1679.2172571826079</v>
      </c>
      <c r="Q41" s="131">
        <v>1755.9257064247599</v>
      </c>
      <c r="R41" s="132">
        <v>0</v>
      </c>
      <c r="S41" s="14"/>
      <c r="T41" s="72">
        <v>200</v>
      </c>
      <c r="U41" s="133"/>
      <c r="V41" s="134"/>
      <c r="W41" s="134"/>
      <c r="X41" s="134"/>
      <c r="Y41" s="134"/>
      <c r="Z41" s="134"/>
      <c r="AA41" s="134"/>
      <c r="AB41" s="135"/>
      <c r="AC41" s="14"/>
      <c r="AD41" s="127">
        <v>1</v>
      </c>
      <c r="AE41" s="128">
        <v>2.73</v>
      </c>
      <c r="AF41" s="128">
        <v>3.11</v>
      </c>
      <c r="AG41" s="129">
        <v>3.89</v>
      </c>
      <c r="AH41" s="72">
        <v>150.16</v>
      </c>
      <c r="AI41" s="14"/>
      <c r="AJ41" s="45"/>
      <c r="AK41" s="45"/>
      <c r="AL41" s="45">
        <f>(762.311726500247)*1.3</f>
        <v>991.00524445032113</v>
      </c>
      <c r="AM41" s="45">
        <f>(866.263325568462)*1.3</f>
        <v>1126.1423232390007</v>
      </c>
      <c r="AN41" s="45">
        <f>(1094.54635597908)*1.3</f>
        <v>1422.9102627728041</v>
      </c>
      <c r="AO41" s="45">
        <f>(1172.40845432202)*1.3</f>
        <v>1524.1309906186259</v>
      </c>
      <c r="AP41" s="45">
        <f>(1475.90124576649)*1.3</f>
        <v>1918.6716194964372</v>
      </c>
      <c r="AQ41" s="45">
        <f>(1619.91241881302)*1.3</f>
        <v>2105.8861444569261</v>
      </c>
      <c r="AR41" s="45">
        <f>(1693.91175929369)*1.3</f>
        <v>2202.0852870817971</v>
      </c>
      <c r="AS41" s="45">
        <f t="shared" si="0"/>
        <v>0</v>
      </c>
      <c r="AT41" s="45"/>
    </row>
    <row r="42" spans="10:46" ht="14.25" hidden="1" customHeight="1" x14ac:dyDescent="0.25">
      <c r="J42" s="68">
        <v>300</v>
      </c>
      <c r="K42" s="136">
        <v>991.00524445032113</v>
      </c>
      <c r="L42" s="137">
        <v>1126.1423232390007</v>
      </c>
      <c r="M42" s="137">
        <v>1422.9102627728041</v>
      </c>
      <c r="N42" s="137">
        <v>1524.1309906186259</v>
      </c>
      <c r="O42" s="137">
        <v>1918.6716194964372</v>
      </c>
      <c r="P42" s="137">
        <v>2105.8861444569261</v>
      </c>
      <c r="Q42" s="137">
        <v>2202.0852870817971</v>
      </c>
      <c r="R42" s="138">
        <v>0</v>
      </c>
      <c r="S42" s="14"/>
      <c r="T42" s="72">
        <v>300</v>
      </c>
      <c r="U42" s="139"/>
      <c r="V42" s="140"/>
      <c r="W42" s="140"/>
      <c r="X42" s="140"/>
      <c r="Y42" s="140"/>
      <c r="Z42" s="140"/>
      <c r="AA42" s="140"/>
      <c r="AB42" s="141"/>
      <c r="AC42" s="14"/>
      <c r="AD42" s="127">
        <v>1</v>
      </c>
      <c r="AE42" s="142">
        <v>2.73</v>
      </c>
      <c r="AF42" s="142">
        <v>2.83</v>
      </c>
      <c r="AG42" s="143">
        <v>3.66</v>
      </c>
      <c r="AH42" s="144" t="s">
        <v>19</v>
      </c>
      <c r="AI42" s="14"/>
      <c r="AJ42" s="45"/>
      <c r="AK42" s="45"/>
      <c r="AL42" s="45">
        <f>(956.005957970772)*1.3</f>
        <v>1242.8077453620035</v>
      </c>
      <c r="AM42" s="45">
        <f>(1086.37040678497)*1.3</f>
        <v>1412.2815288204613</v>
      </c>
      <c r="AN42" s="45">
        <f>(1372.65740669524)*1.3</f>
        <v>1784.4546287038122</v>
      </c>
      <c r="AO42" s="45">
        <f>(1470.30332676745)*1.3</f>
        <v>1911.3943247976852</v>
      </c>
      <c r="AP42" s="45">
        <f>(1840.37821683719)*1.3</f>
        <v>2392.4916818883471</v>
      </c>
      <c r="AQ42" s="45">
        <f>(2031.51266068789)*1.3</f>
        <v>2640.9664588942574</v>
      </c>
      <c r="AR42" s="45">
        <f>(2124.31434263263)*1.3</f>
        <v>2761.6086454224192</v>
      </c>
      <c r="AS42" s="45">
        <f t="shared" si="0"/>
        <v>0</v>
      </c>
      <c r="AT42" s="45"/>
    </row>
    <row r="43" spans="10:46" ht="14.25" hidden="1" customHeight="1" thickBot="1" x14ac:dyDescent="0.3">
      <c r="J43" s="68">
        <v>400</v>
      </c>
      <c r="K43" s="145">
        <v>1242.8077453620035</v>
      </c>
      <c r="L43" s="146">
        <v>1412.2815288204613</v>
      </c>
      <c r="M43" s="146">
        <v>1784.4546287038122</v>
      </c>
      <c r="N43" s="146">
        <v>1911.3943247976852</v>
      </c>
      <c r="O43" s="146">
        <v>2392.4916818883471</v>
      </c>
      <c r="P43" s="146">
        <v>2640.9664588942574</v>
      </c>
      <c r="Q43" s="146">
        <v>2761.6086454224192</v>
      </c>
      <c r="R43" s="147">
        <v>0</v>
      </c>
      <c r="S43" s="14"/>
      <c r="T43" s="72">
        <v>400</v>
      </c>
      <c r="U43" s="148"/>
      <c r="V43" s="149"/>
      <c r="W43" s="149"/>
      <c r="X43" s="149"/>
      <c r="Y43" s="149"/>
      <c r="Z43" s="149"/>
      <c r="AA43" s="149"/>
      <c r="AB43" s="150"/>
      <c r="AC43" s="14"/>
      <c r="AD43" s="127">
        <v>1</v>
      </c>
      <c r="AE43" s="151">
        <v>3.41</v>
      </c>
      <c r="AF43" s="151">
        <v>3.86</v>
      </c>
      <c r="AG43" s="152">
        <v>4.63</v>
      </c>
      <c r="AH43" s="153" t="s">
        <v>21</v>
      </c>
      <c r="AI43" s="14"/>
      <c r="AJ43" s="45"/>
      <c r="AK43" s="45"/>
      <c r="AL43" s="45">
        <f>(1198.91556157941)*1.3</f>
        <v>1558.590230053233</v>
      </c>
      <c r="AM43" s="45">
        <f>(1362.40404724933)*1.3</f>
        <v>1771.1252614241291</v>
      </c>
      <c r="AN43" s="45">
        <f>(1721.43312694132)*1.3</f>
        <v>2237.863065023716</v>
      </c>
      <c r="AO43" s="45">
        <f>(1843.88969964701)*1.3</f>
        <v>2397.0566095411132</v>
      </c>
      <c r="AP43" s="45">
        <f>(2294.86355589452)*1.3</f>
        <v>2983.3226226628758</v>
      </c>
      <c r="AQ43" s="45">
        <f>(2547.69556835625)*1.3</f>
        <v>3312.004238863125</v>
      </c>
      <c r="AR43" s="45">
        <f>(2664.0770403509)*1.3</f>
        <v>3463.3001524561701</v>
      </c>
      <c r="AS43" s="45">
        <f t="shared" si="0"/>
        <v>0</v>
      </c>
      <c r="AT43" s="45"/>
    </row>
    <row r="44" spans="10:46" ht="14.25" hidden="1" customHeight="1" x14ac:dyDescent="0.25">
      <c r="J44" s="68">
        <v>500</v>
      </c>
      <c r="K44" s="154">
        <v>1558.590230053233</v>
      </c>
      <c r="L44" s="155">
        <v>1771.1252614241291</v>
      </c>
      <c r="M44" s="155">
        <v>2237.863065023716</v>
      </c>
      <c r="N44" s="155">
        <v>2397.0566095411132</v>
      </c>
      <c r="O44" s="155">
        <v>2983.3226226628758</v>
      </c>
      <c r="P44" s="155">
        <v>3312.004238863125</v>
      </c>
      <c r="Q44" s="155">
        <v>3463.3001524561701</v>
      </c>
      <c r="R44" s="156">
        <v>0</v>
      </c>
      <c r="S44" s="14"/>
      <c r="T44" s="72">
        <v>500</v>
      </c>
      <c r="U44" s="157"/>
      <c r="V44" s="158"/>
      <c r="W44" s="158"/>
      <c r="X44" s="158"/>
      <c r="Y44" s="158"/>
      <c r="Z44" s="158"/>
      <c r="AA44" s="158"/>
      <c r="AB44" s="159"/>
      <c r="AC44" s="14"/>
      <c r="AD44" s="160"/>
      <c r="AE44" s="160"/>
      <c r="AF44" s="160"/>
      <c r="AG44" s="160"/>
      <c r="AH44" s="160"/>
      <c r="AI44" s="14"/>
      <c r="AJ44" s="45"/>
      <c r="AK44" s="45"/>
      <c r="AL44" s="45">
        <f>(1503.54557083338)*1.3</f>
        <v>1954.6092420833941</v>
      </c>
      <c r="AM44" s="45">
        <f>(1708.57451231066)*1.3</f>
        <v>2221.1468660038581</v>
      </c>
      <c r="AN44" s="45">
        <f>(2158.82855844227)*1.3</f>
        <v>2806.4771259749514</v>
      </c>
      <c r="AO44" s="45">
        <f>(2312.39987189533)*1.3</f>
        <v>3006.1198334639289</v>
      </c>
      <c r="AP44" s="45">
        <f>(2861.58502203068)*1.3</f>
        <v>3720.0605286398845</v>
      </c>
      <c r="AQ44" s="45">
        <f>(3195.03433802093)*1.3</f>
        <v>4153.5446394272094</v>
      </c>
      <c r="AR44" s="45">
        <f>(3340.98694081649)*1.3</f>
        <v>4343.2830230614372</v>
      </c>
      <c r="AS44" s="45">
        <f t="shared" si="0"/>
        <v>0</v>
      </c>
      <c r="AT44" s="45"/>
    </row>
    <row r="45" spans="10:46" ht="14.25" hidden="1" customHeight="1" thickBot="1" x14ac:dyDescent="0.3">
      <c r="J45" s="161">
        <v>600</v>
      </c>
      <c r="K45" s="162">
        <v>1954.6092420833941</v>
      </c>
      <c r="L45" s="163">
        <v>2221.1468660038581</v>
      </c>
      <c r="M45" s="163">
        <v>2806.4771259749514</v>
      </c>
      <c r="N45" s="163">
        <v>3006.1198334639289</v>
      </c>
      <c r="O45" s="163">
        <v>3720.0605286398845</v>
      </c>
      <c r="P45" s="163">
        <v>4153.5446394272094</v>
      </c>
      <c r="Q45" s="163">
        <v>4343.2830230614372</v>
      </c>
      <c r="R45" s="164">
        <v>0</v>
      </c>
      <c r="S45" s="14"/>
      <c r="T45" s="51">
        <v>600</v>
      </c>
      <c r="U45" s="165"/>
      <c r="V45" s="166"/>
      <c r="W45" s="166"/>
      <c r="X45" s="166"/>
      <c r="Y45" s="166"/>
      <c r="Z45" s="166"/>
      <c r="AA45" s="166"/>
      <c r="AB45" s="167"/>
      <c r="AC45" s="14"/>
      <c r="AD45" s="160"/>
      <c r="AE45" s="160"/>
      <c r="AF45" s="160"/>
      <c r="AG45" s="160"/>
      <c r="AH45" s="160"/>
      <c r="AI45" s="14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</row>
    <row r="46" spans="10:46" ht="14.25" hidden="1" customHeight="1" x14ac:dyDescent="0.25">
      <c r="J46" s="32"/>
      <c r="K46" s="14"/>
      <c r="L46" s="171"/>
      <c r="M46" s="171"/>
      <c r="N46" s="171"/>
      <c r="O46" s="171"/>
      <c r="P46" s="171"/>
      <c r="Q46" s="171"/>
      <c r="R46" s="171"/>
      <c r="S46" s="14"/>
      <c r="T46" s="32"/>
      <c r="U46" s="172"/>
      <c r="V46" s="172"/>
      <c r="W46" s="172"/>
      <c r="X46" s="172"/>
      <c r="Y46" s="172"/>
      <c r="Z46" s="172"/>
      <c r="AA46" s="172"/>
      <c r="AB46" s="172"/>
      <c r="AC46" s="14"/>
      <c r="AD46" s="160"/>
      <c r="AE46" s="160"/>
      <c r="AF46" s="160"/>
      <c r="AG46" s="160"/>
      <c r="AH46" s="160"/>
      <c r="AI46" s="14"/>
      <c r="AJ46" s="14"/>
      <c r="AK46" s="171"/>
      <c r="AL46" s="45"/>
      <c r="AM46" s="45"/>
      <c r="AN46" s="45"/>
      <c r="AO46" s="45"/>
      <c r="AP46" s="45"/>
      <c r="AQ46" s="45"/>
      <c r="AR46" s="45"/>
      <c r="AS46" s="45"/>
      <c r="AT46" s="45"/>
    </row>
    <row r="47" spans="10:46" ht="30" hidden="1" customHeight="1" thickBot="1" x14ac:dyDescent="0.3">
      <c r="J47" s="168" t="s">
        <v>23</v>
      </c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4"/>
      <c r="AD47" s="160"/>
      <c r="AE47" s="160"/>
      <c r="AF47" s="160"/>
      <c r="AG47" s="160"/>
      <c r="AH47" s="160"/>
      <c r="AI47" s="14"/>
      <c r="AJ47" s="14"/>
      <c r="AK47" s="171"/>
      <c r="AL47" s="45"/>
      <c r="AM47" s="45"/>
      <c r="AN47" s="45"/>
      <c r="AO47" s="45"/>
      <c r="AP47" s="45"/>
      <c r="AQ47" s="45"/>
      <c r="AR47" s="45"/>
      <c r="AS47" s="45"/>
      <c r="AT47" s="45"/>
    </row>
    <row r="48" spans="10:46" ht="14.25" hidden="1" customHeight="1" thickBot="1" x14ac:dyDescent="0.3">
      <c r="J48" s="33" t="s">
        <v>12</v>
      </c>
      <c r="K48" s="34"/>
      <c r="L48" s="34"/>
      <c r="M48" s="34"/>
      <c r="N48" s="34"/>
      <c r="O48" s="34"/>
      <c r="P48" s="34"/>
      <c r="Q48" s="34"/>
      <c r="R48" s="35"/>
      <c r="S48" s="14"/>
      <c r="T48" s="33" t="s">
        <v>13</v>
      </c>
      <c r="U48" s="34"/>
      <c r="V48" s="34"/>
      <c r="W48" s="34"/>
      <c r="X48" s="34"/>
      <c r="Y48" s="34"/>
      <c r="Z48" s="34"/>
      <c r="AA48" s="34"/>
      <c r="AB48" s="35"/>
      <c r="AC48" s="14"/>
      <c r="AD48" s="169"/>
      <c r="AE48" s="169"/>
      <c r="AF48" s="169"/>
      <c r="AG48" s="169"/>
      <c r="AH48" s="169"/>
      <c r="AI48" s="14"/>
      <c r="AJ48" s="14"/>
      <c r="AK48" s="171">
        <v>563</v>
      </c>
      <c r="AL48" s="45"/>
      <c r="AM48" s="45"/>
      <c r="AN48" s="45"/>
      <c r="AO48" s="45"/>
      <c r="AP48" s="45"/>
      <c r="AQ48" s="45"/>
      <c r="AR48" s="45"/>
      <c r="AS48" s="45"/>
      <c r="AT48" s="45"/>
    </row>
    <row r="49" spans="10:61" ht="14.25" hidden="1" customHeight="1" thickBot="1" x14ac:dyDescent="0.3">
      <c r="J49" s="36" t="s">
        <v>14</v>
      </c>
      <c r="K49" s="37">
        <v>160</v>
      </c>
      <c r="L49" s="38">
        <v>200</v>
      </c>
      <c r="M49" s="38">
        <v>260</v>
      </c>
      <c r="N49" s="38">
        <v>300</v>
      </c>
      <c r="O49" s="38"/>
      <c r="P49" s="38">
        <v>360</v>
      </c>
      <c r="Q49" s="38">
        <v>400</v>
      </c>
      <c r="R49" s="39"/>
      <c r="S49" s="14"/>
      <c r="T49" s="40" t="s">
        <v>14</v>
      </c>
      <c r="U49" s="37">
        <v>160</v>
      </c>
      <c r="V49" s="38">
        <v>200</v>
      </c>
      <c r="W49" s="38">
        <v>260</v>
      </c>
      <c r="X49" s="38">
        <v>300</v>
      </c>
      <c r="Y49" s="38"/>
      <c r="Z49" s="38">
        <v>360</v>
      </c>
      <c r="AA49" s="38">
        <v>400</v>
      </c>
      <c r="AB49" s="39"/>
      <c r="AC49" s="14"/>
      <c r="AD49" s="41" t="s">
        <v>15</v>
      </c>
      <c r="AE49" s="42"/>
      <c r="AF49" s="42"/>
      <c r="AG49" s="43"/>
      <c r="AH49" s="44" t="s">
        <v>16</v>
      </c>
      <c r="AI49" s="45"/>
      <c r="AJ49" s="14"/>
      <c r="AK49" s="171">
        <v>641</v>
      </c>
      <c r="AL49" s="45"/>
      <c r="AM49" s="45"/>
      <c r="AN49" s="45"/>
      <c r="AO49" s="45"/>
      <c r="AP49" s="45"/>
      <c r="AQ49" s="45"/>
      <c r="AR49" s="45"/>
      <c r="AS49" s="45"/>
      <c r="AT49" s="45"/>
    </row>
    <row r="50" spans="10:61" ht="14.25" hidden="1" customHeight="1" thickBot="1" x14ac:dyDescent="0.3">
      <c r="J50" s="46" t="s">
        <v>16</v>
      </c>
      <c r="K50" s="47"/>
      <c r="L50" s="48"/>
      <c r="M50" s="48"/>
      <c r="N50" s="49">
        <v>1</v>
      </c>
      <c r="O50" s="49">
        <v>2</v>
      </c>
      <c r="P50" s="48"/>
      <c r="Q50" s="49">
        <v>1</v>
      </c>
      <c r="R50" s="50">
        <v>2</v>
      </c>
      <c r="S50" s="14"/>
      <c r="T50" s="51" t="s">
        <v>16</v>
      </c>
      <c r="U50" s="47"/>
      <c r="V50" s="48"/>
      <c r="W50" s="48"/>
      <c r="X50" s="49">
        <v>1</v>
      </c>
      <c r="Y50" s="49">
        <v>2</v>
      </c>
      <c r="Z50" s="48"/>
      <c r="AA50" s="49">
        <v>1</v>
      </c>
      <c r="AB50" s="50">
        <v>2</v>
      </c>
      <c r="AC50" s="14"/>
      <c r="AD50" s="52">
        <v>0</v>
      </c>
      <c r="AE50" s="53">
        <v>1</v>
      </c>
      <c r="AF50" s="53">
        <v>2</v>
      </c>
      <c r="AG50" s="54">
        <v>3</v>
      </c>
      <c r="AH50" s="55" t="s">
        <v>17</v>
      </c>
      <c r="AI50" s="45"/>
      <c r="AJ50" s="14"/>
      <c r="AK50" s="171">
        <v>719</v>
      </c>
      <c r="AL50" s="45"/>
      <c r="AM50" s="45"/>
      <c r="AN50" s="45"/>
      <c r="AO50" s="45"/>
      <c r="AP50" s="45"/>
      <c r="AQ50" s="45"/>
      <c r="AR50" s="45"/>
      <c r="AS50" s="45"/>
      <c r="AT50" s="45"/>
    </row>
    <row r="51" spans="10:61" ht="14.25" hidden="1" customHeight="1" x14ac:dyDescent="0.25">
      <c r="J51" s="60">
        <v>65</v>
      </c>
      <c r="K51" s="173"/>
      <c r="L51" s="174"/>
      <c r="M51" s="174"/>
      <c r="N51" s="174"/>
      <c r="O51" s="174"/>
      <c r="P51" s="174"/>
      <c r="Q51" s="174"/>
      <c r="R51" s="175"/>
      <c r="S51" s="14"/>
      <c r="T51" s="60">
        <v>65</v>
      </c>
      <c r="U51" s="176"/>
      <c r="V51" s="177"/>
      <c r="W51" s="178"/>
      <c r="X51" s="178"/>
      <c r="Y51" s="177"/>
      <c r="Z51" s="178"/>
      <c r="AA51" s="178"/>
      <c r="AB51" s="179"/>
      <c r="AC51" s="14"/>
      <c r="AD51" s="65">
        <v>1</v>
      </c>
      <c r="AE51" s="66">
        <v>5.12</v>
      </c>
      <c r="AF51" s="66">
        <v>5.66</v>
      </c>
      <c r="AG51" s="67">
        <v>6.53</v>
      </c>
      <c r="AH51" s="60">
        <v>65</v>
      </c>
      <c r="AI51" s="45"/>
      <c r="AJ51" s="14"/>
      <c r="AK51" s="171"/>
      <c r="AL51" s="45"/>
      <c r="AM51" s="45"/>
      <c r="AN51" s="45"/>
      <c r="AO51" s="45"/>
      <c r="AP51" s="45"/>
      <c r="AQ51" s="45"/>
      <c r="AR51" s="45"/>
      <c r="AS51" s="45"/>
      <c r="AT51" s="45"/>
    </row>
    <row r="52" spans="10:61" ht="14.25" hidden="1" customHeight="1" x14ac:dyDescent="0.25">
      <c r="J52" s="72">
        <v>70</v>
      </c>
      <c r="K52" s="180"/>
      <c r="L52" s="181"/>
      <c r="M52" s="181"/>
      <c r="N52" s="181"/>
      <c r="O52" s="181"/>
      <c r="P52" s="181"/>
      <c r="Q52" s="181"/>
      <c r="R52" s="182"/>
      <c r="S52" s="14"/>
      <c r="T52" s="72">
        <v>70</v>
      </c>
      <c r="U52" s="183"/>
      <c r="V52" s="184"/>
      <c r="W52" s="185"/>
      <c r="X52" s="185"/>
      <c r="Y52" s="184"/>
      <c r="Z52" s="185"/>
      <c r="AA52" s="185"/>
      <c r="AB52" s="186"/>
      <c r="AC52" s="14"/>
      <c r="AD52" s="77">
        <v>1</v>
      </c>
      <c r="AE52" s="78">
        <v>5.12</v>
      </c>
      <c r="AF52" s="78">
        <v>5.66</v>
      </c>
      <c r="AG52" s="79">
        <v>6.53</v>
      </c>
      <c r="AH52" s="72">
        <v>70</v>
      </c>
      <c r="AI52" s="45"/>
      <c r="AJ52" s="14"/>
      <c r="AK52" s="171"/>
      <c r="AL52" s="45"/>
      <c r="AM52" s="45"/>
      <c r="AN52" s="45"/>
      <c r="AO52" s="45"/>
      <c r="AP52" s="45"/>
      <c r="AQ52" s="45"/>
      <c r="AR52" s="45"/>
      <c r="AS52" s="45"/>
      <c r="AT52" s="45"/>
    </row>
    <row r="53" spans="10:61" ht="14.25" hidden="1" customHeight="1" x14ac:dyDescent="0.25">
      <c r="J53" s="72">
        <v>75</v>
      </c>
      <c r="K53" s="187"/>
      <c r="L53" s="188"/>
      <c r="M53" s="188"/>
      <c r="N53" s="188"/>
      <c r="O53" s="188"/>
      <c r="P53" s="188"/>
      <c r="Q53" s="188"/>
      <c r="R53" s="189"/>
      <c r="S53" s="14"/>
      <c r="T53" s="72">
        <v>75</v>
      </c>
      <c r="U53" s="190"/>
      <c r="V53" s="191"/>
      <c r="W53" s="191"/>
      <c r="X53" s="191"/>
      <c r="Y53" s="191"/>
      <c r="Z53" s="191"/>
      <c r="AA53" s="191"/>
      <c r="AB53" s="192"/>
      <c r="AC53" s="14"/>
      <c r="AD53" s="86">
        <v>1</v>
      </c>
      <c r="AE53" s="87">
        <v>4.5999999999999996</v>
      </c>
      <c r="AF53" s="87">
        <v>5</v>
      </c>
      <c r="AG53" s="88">
        <v>6.53</v>
      </c>
      <c r="AH53" s="72">
        <v>75</v>
      </c>
      <c r="AI53" s="45"/>
      <c r="AJ53" s="14"/>
      <c r="AK53" s="171"/>
      <c r="AL53" s="45"/>
      <c r="AM53" s="45"/>
      <c r="AN53" s="45"/>
      <c r="AO53" s="45"/>
      <c r="AP53" s="45"/>
      <c r="AQ53" s="45"/>
      <c r="AR53" s="45"/>
      <c r="AS53" s="45"/>
      <c r="AT53" s="45"/>
    </row>
    <row r="54" spans="10:61" ht="14.25" hidden="1" customHeight="1" x14ac:dyDescent="0.25">
      <c r="J54" s="72">
        <v>80</v>
      </c>
      <c r="K54" s="180"/>
      <c r="L54" s="181"/>
      <c r="M54" s="193"/>
      <c r="N54" s="193"/>
      <c r="O54" s="181"/>
      <c r="P54" s="193"/>
      <c r="Q54" s="193"/>
      <c r="R54" s="182"/>
      <c r="S54" s="14"/>
      <c r="T54" s="72">
        <v>80</v>
      </c>
      <c r="U54" s="183"/>
      <c r="V54" s="184"/>
      <c r="W54" s="194"/>
      <c r="X54" s="194"/>
      <c r="Y54" s="184"/>
      <c r="Z54" s="194"/>
      <c r="AA54" s="194"/>
      <c r="AB54" s="186"/>
      <c r="AC54" s="14"/>
      <c r="AD54" s="97">
        <v>1</v>
      </c>
      <c r="AE54" s="98">
        <v>3.92</v>
      </c>
      <c r="AF54" s="98">
        <v>4.5</v>
      </c>
      <c r="AG54" s="99">
        <v>5.6</v>
      </c>
      <c r="AH54" s="72">
        <v>80</v>
      </c>
      <c r="AI54" s="45"/>
      <c r="AJ54" s="14"/>
      <c r="AK54" s="171"/>
      <c r="AL54" s="45"/>
      <c r="AM54" s="45"/>
      <c r="AN54" s="45"/>
      <c r="AO54" s="45"/>
      <c r="AP54" s="45"/>
      <c r="AQ54" s="45"/>
      <c r="AR54" s="45"/>
      <c r="AS54" s="45"/>
      <c r="AT54" s="45"/>
    </row>
    <row r="55" spans="10:61" ht="14.25" hidden="1" customHeight="1" x14ac:dyDescent="0.25">
      <c r="J55" s="72">
        <v>90</v>
      </c>
      <c r="K55" s="100">
        <f t="shared" ref="K55:R58" si="1">K62*1.2</f>
        <v>0</v>
      </c>
      <c r="L55" s="100">
        <f t="shared" si="1"/>
        <v>0</v>
      </c>
      <c r="M55" s="100">
        <f t="shared" si="1"/>
        <v>580.79999999999995</v>
      </c>
      <c r="N55" s="100">
        <f t="shared" si="1"/>
        <v>675.3599999999999</v>
      </c>
      <c r="O55" s="100">
        <f t="shared" si="1"/>
        <v>0</v>
      </c>
      <c r="P55" s="100">
        <f t="shared" si="1"/>
        <v>722.63520000000005</v>
      </c>
      <c r="Q55" s="100">
        <f t="shared" si="1"/>
        <v>776.66399999999987</v>
      </c>
      <c r="R55" s="100">
        <f t="shared" si="1"/>
        <v>0</v>
      </c>
      <c r="S55" s="14"/>
      <c r="T55" s="72">
        <v>90</v>
      </c>
      <c r="U55" s="104">
        <v>1.6</v>
      </c>
      <c r="V55" s="105">
        <v>1.55</v>
      </c>
      <c r="W55" s="105">
        <v>1.5</v>
      </c>
      <c r="X55" s="105">
        <v>1.45</v>
      </c>
      <c r="Y55" s="105">
        <v>1.45</v>
      </c>
      <c r="Z55" s="105">
        <v>1.4</v>
      </c>
      <c r="AA55" s="105">
        <v>1.3</v>
      </c>
      <c r="AB55" s="106">
        <v>1.3</v>
      </c>
      <c r="AC55" s="14"/>
      <c r="AD55" s="107">
        <v>1</v>
      </c>
      <c r="AE55" s="108">
        <v>3.51</v>
      </c>
      <c r="AF55" s="108">
        <v>3.96</v>
      </c>
      <c r="AG55" s="109">
        <v>4.93</v>
      </c>
      <c r="AH55" s="72">
        <v>90</v>
      </c>
      <c r="AI55" s="45"/>
      <c r="AJ55" s="14"/>
      <c r="AK55" s="171"/>
      <c r="AL55" s="45"/>
      <c r="AM55" s="45"/>
      <c r="AN55" s="45"/>
      <c r="AO55" s="45"/>
      <c r="AP55" s="45"/>
      <c r="AQ55" s="45"/>
      <c r="AR55" s="45"/>
      <c r="AS55" s="45"/>
      <c r="AT55" s="45"/>
    </row>
    <row r="56" spans="10:61" ht="14.25" hidden="1" customHeight="1" x14ac:dyDescent="0.25">
      <c r="J56" s="72">
        <v>110</v>
      </c>
      <c r="K56" s="110">
        <f t="shared" si="1"/>
        <v>0</v>
      </c>
      <c r="L56" s="110">
        <f t="shared" si="1"/>
        <v>0</v>
      </c>
      <c r="M56" s="110">
        <f t="shared" si="1"/>
        <v>637.19999999999993</v>
      </c>
      <c r="N56" s="110">
        <f t="shared" si="1"/>
        <v>768.95999999999992</v>
      </c>
      <c r="O56" s="110">
        <f t="shared" si="1"/>
        <v>0</v>
      </c>
      <c r="P56" s="110">
        <f t="shared" si="1"/>
        <v>822.78719999999987</v>
      </c>
      <c r="Q56" s="110">
        <f t="shared" si="1"/>
        <v>884.30399999999975</v>
      </c>
      <c r="R56" s="110">
        <f t="shared" si="1"/>
        <v>0</v>
      </c>
      <c r="S56" s="14"/>
      <c r="T56" s="72">
        <v>110</v>
      </c>
      <c r="U56" s="113">
        <v>1.5</v>
      </c>
      <c r="V56" s="114">
        <v>1.3</v>
      </c>
      <c r="W56" s="114">
        <v>1.3</v>
      </c>
      <c r="X56" s="114">
        <v>1.3</v>
      </c>
      <c r="Y56" s="114">
        <v>1.3</v>
      </c>
      <c r="Z56" s="114">
        <v>1.3</v>
      </c>
      <c r="AA56" s="114">
        <v>1.3</v>
      </c>
      <c r="AB56" s="115">
        <v>1.3</v>
      </c>
      <c r="AC56" s="14"/>
      <c r="AD56" s="116">
        <v>1</v>
      </c>
      <c r="AE56" s="117">
        <v>3.41</v>
      </c>
      <c r="AF56" s="117">
        <v>3.96</v>
      </c>
      <c r="AG56" s="118">
        <v>4.93</v>
      </c>
      <c r="AH56" s="72">
        <v>110</v>
      </c>
      <c r="AI56" s="45"/>
      <c r="AJ56" s="14"/>
      <c r="AK56" s="171"/>
      <c r="AL56" s="45"/>
      <c r="AM56" s="45"/>
      <c r="AN56" s="45"/>
      <c r="AO56" s="45"/>
      <c r="AP56" s="45"/>
      <c r="AQ56" s="45"/>
      <c r="AR56" s="45"/>
      <c r="AS56" s="45"/>
      <c r="AT56" s="45"/>
    </row>
    <row r="57" spans="10:61" ht="14.25" hidden="1" customHeight="1" x14ac:dyDescent="0.25">
      <c r="J57" s="72">
        <v>150</v>
      </c>
      <c r="K57" s="119">
        <f t="shared" si="1"/>
        <v>0</v>
      </c>
      <c r="L57" s="119">
        <f t="shared" si="1"/>
        <v>660.95999999999992</v>
      </c>
      <c r="M57" s="119">
        <f t="shared" si="1"/>
        <v>684.09359999999981</v>
      </c>
      <c r="N57" s="119">
        <f t="shared" si="1"/>
        <v>862.8</v>
      </c>
      <c r="O57" s="119">
        <f t="shared" si="1"/>
        <v>0</v>
      </c>
      <c r="P57" s="119">
        <f t="shared" si="1"/>
        <v>923.19600000000003</v>
      </c>
      <c r="Q57" s="119">
        <f t="shared" si="1"/>
        <v>0</v>
      </c>
      <c r="R57" s="119">
        <f t="shared" si="1"/>
        <v>0</v>
      </c>
      <c r="S57" s="14"/>
      <c r="T57" s="72">
        <v>150</v>
      </c>
      <c r="U57" s="124">
        <v>1.4</v>
      </c>
      <c r="V57" s="125">
        <v>1.35</v>
      </c>
      <c r="W57" s="125">
        <v>1.32</v>
      </c>
      <c r="X57" s="125"/>
      <c r="Y57" s="125">
        <v>1.3</v>
      </c>
      <c r="Z57" s="125">
        <v>1.28</v>
      </c>
      <c r="AA57" s="125"/>
      <c r="AB57" s="126">
        <v>1.25</v>
      </c>
      <c r="AC57" s="14"/>
      <c r="AD57" s="127">
        <v>1</v>
      </c>
      <c r="AE57" s="128">
        <v>3.41</v>
      </c>
      <c r="AF57" s="128">
        <v>3.96</v>
      </c>
      <c r="AG57" s="129">
        <v>4.93</v>
      </c>
      <c r="AH57" s="72">
        <v>150</v>
      </c>
      <c r="AI57" s="45"/>
      <c r="AJ57" s="14"/>
      <c r="AK57" s="171"/>
      <c r="AL57" s="45"/>
      <c r="AM57" s="45"/>
      <c r="AN57" s="45"/>
      <c r="AO57" s="45"/>
      <c r="AP57" s="45"/>
      <c r="AQ57" s="45"/>
      <c r="AR57" s="45"/>
      <c r="AS57" s="45"/>
      <c r="AT57" s="45"/>
    </row>
    <row r="58" spans="10:61" ht="14.25" hidden="1" customHeight="1" x14ac:dyDescent="0.25">
      <c r="J58" s="72">
        <v>200</v>
      </c>
      <c r="K58" s="130">
        <f t="shared" si="1"/>
        <v>0</v>
      </c>
      <c r="L58" s="130">
        <f t="shared" si="1"/>
        <v>760.10399999999981</v>
      </c>
      <c r="M58" s="130">
        <f t="shared" si="1"/>
        <v>786.70763999999974</v>
      </c>
      <c r="N58" s="130">
        <f t="shared" si="1"/>
        <v>992.2199999999998</v>
      </c>
      <c r="O58" s="130">
        <f t="shared" si="1"/>
        <v>1250.1971999999998</v>
      </c>
      <c r="P58" s="130">
        <f t="shared" si="1"/>
        <v>1337.7110039999998</v>
      </c>
      <c r="Q58" s="130">
        <f t="shared" si="1"/>
        <v>0</v>
      </c>
      <c r="R58" s="130">
        <f t="shared" si="1"/>
        <v>0</v>
      </c>
      <c r="S58" s="14"/>
      <c r="T58" s="72">
        <v>200</v>
      </c>
      <c r="U58" s="133">
        <v>1.35</v>
      </c>
      <c r="V58" s="134">
        <v>1.3</v>
      </c>
      <c r="W58" s="134">
        <v>1.27</v>
      </c>
      <c r="X58" s="134"/>
      <c r="Y58" s="134">
        <v>1.28</v>
      </c>
      <c r="Z58" s="134">
        <v>1.26</v>
      </c>
      <c r="AA58" s="134"/>
      <c r="AB58" s="135">
        <v>1.2</v>
      </c>
      <c r="AC58" s="14"/>
      <c r="AD58" s="127">
        <v>1</v>
      </c>
      <c r="AE58" s="128">
        <v>2.73</v>
      </c>
      <c r="AF58" s="128">
        <v>3.11</v>
      </c>
      <c r="AG58" s="129">
        <v>3.89</v>
      </c>
      <c r="AH58" s="72">
        <v>150.16</v>
      </c>
      <c r="AI58" s="45"/>
      <c r="AJ58" s="14"/>
      <c r="AK58" s="171"/>
      <c r="AL58" s="45"/>
      <c r="AM58" s="45"/>
      <c r="AN58" s="45"/>
      <c r="AO58" s="45"/>
      <c r="AP58" s="45"/>
      <c r="AQ58" s="45"/>
      <c r="AR58" s="45"/>
      <c r="AS58" s="45"/>
      <c r="AT58" s="45"/>
    </row>
    <row r="59" spans="10:61" ht="14.25" hidden="1" customHeight="1" x14ac:dyDescent="0.25">
      <c r="J59" s="72">
        <v>300</v>
      </c>
      <c r="K59" s="187"/>
      <c r="L59" s="188"/>
      <c r="M59" s="188"/>
      <c r="N59" s="188"/>
      <c r="O59" s="188"/>
      <c r="P59" s="188"/>
      <c r="Q59" s="188"/>
      <c r="R59" s="189"/>
      <c r="S59" s="14"/>
      <c r="T59" s="72">
        <v>300</v>
      </c>
      <c r="U59" s="190"/>
      <c r="V59" s="191"/>
      <c r="W59" s="191"/>
      <c r="X59" s="191"/>
      <c r="Y59" s="191"/>
      <c r="Z59" s="191"/>
      <c r="AA59" s="191"/>
      <c r="AB59" s="192"/>
      <c r="AC59" s="14"/>
      <c r="AD59" s="127">
        <v>1</v>
      </c>
      <c r="AE59" s="142">
        <v>2.73</v>
      </c>
      <c r="AF59" s="142">
        <v>2.83</v>
      </c>
      <c r="AG59" s="143">
        <v>3.66</v>
      </c>
      <c r="AH59" s="144" t="s">
        <v>19</v>
      </c>
      <c r="AI59" s="45"/>
      <c r="AJ59" s="14"/>
      <c r="AK59" s="171"/>
      <c r="AL59" s="45"/>
      <c r="AM59" s="45"/>
      <c r="AN59" s="45"/>
      <c r="AO59" s="45"/>
      <c r="AP59" s="45"/>
      <c r="AQ59" s="45"/>
      <c r="AR59" s="45"/>
      <c r="AS59" s="45"/>
      <c r="AT59" s="45"/>
    </row>
    <row r="60" spans="10:61" ht="14.25" hidden="1" customHeight="1" thickBot="1" x14ac:dyDescent="0.3">
      <c r="J60" s="72">
        <v>400</v>
      </c>
      <c r="K60" s="187"/>
      <c r="L60" s="188"/>
      <c r="M60" s="188"/>
      <c r="N60" s="188"/>
      <c r="O60" s="188"/>
      <c r="P60" s="188"/>
      <c r="Q60" s="188"/>
      <c r="R60" s="189"/>
      <c r="S60" s="14"/>
      <c r="T60" s="72">
        <v>400</v>
      </c>
      <c r="U60" s="190"/>
      <c r="V60" s="191"/>
      <c r="W60" s="191"/>
      <c r="X60" s="191"/>
      <c r="Y60" s="191"/>
      <c r="Z60" s="191"/>
      <c r="AA60" s="191"/>
      <c r="AB60" s="192"/>
      <c r="AC60" s="14"/>
      <c r="AD60" s="127">
        <v>1</v>
      </c>
      <c r="AE60" s="151">
        <v>3.41</v>
      </c>
      <c r="AF60" s="151">
        <v>3.86</v>
      </c>
      <c r="AG60" s="152">
        <v>4.63</v>
      </c>
      <c r="AH60" s="153" t="s">
        <v>21</v>
      </c>
      <c r="AI60" s="45"/>
      <c r="AJ60" s="14"/>
      <c r="AK60" s="171"/>
      <c r="AL60" s="14"/>
      <c r="AM60" s="171"/>
      <c r="AN60" s="171"/>
      <c r="AO60" s="171"/>
      <c r="AP60" s="171"/>
      <c r="AQ60" s="171"/>
      <c r="AR60" s="171"/>
      <c r="AS60" s="171"/>
      <c r="AT60" s="14"/>
      <c r="AU60" s="32"/>
      <c r="AV60" s="172"/>
      <c r="AW60" s="172"/>
      <c r="AX60" s="172"/>
      <c r="AY60" s="172"/>
      <c r="AZ60" s="172"/>
      <c r="BA60" s="172"/>
      <c r="BB60" s="172"/>
      <c r="BC60" s="172"/>
      <c r="BD60" s="14"/>
      <c r="BE60" s="14"/>
      <c r="BF60" s="14"/>
      <c r="BG60" s="14"/>
      <c r="BH60" s="14"/>
      <c r="BI60" s="14"/>
    </row>
    <row r="61" spans="10:61" ht="14.25" hidden="1" customHeight="1" x14ac:dyDescent="0.25">
      <c r="J61" s="72">
        <v>500</v>
      </c>
      <c r="K61" s="187"/>
      <c r="L61" s="188"/>
      <c r="M61" s="188"/>
      <c r="N61" s="188"/>
      <c r="O61" s="188"/>
      <c r="P61" s="188"/>
      <c r="Q61" s="188"/>
      <c r="R61" s="189"/>
      <c r="S61" s="14"/>
      <c r="T61" s="72">
        <v>500</v>
      </c>
      <c r="U61" s="190"/>
      <c r="V61" s="191"/>
      <c r="W61" s="191"/>
      <c r="X61" s="191"/>
      <c r="Y61" s="191"/>
      <c r="Z61" s="191"/>
      <c r="AA61" s="191"/>
      <c r="AB61" s="192"/>
      <c r="AC61" s="14"/>
      <c r="AD61" s="14"/>
      <c r="AE61" s="14"/>
      <c r="AF61" s="14"/>
      <c r="AG61" s="14"/>
      <c r="AH61" s="14"/>
      <c r="AJ61" s="14"/>
      <c r="AK61" s="32"/>
      <c r="AL61" s="14"/>
      <c r="AM61" s="171"/>
      <c r="AN61" s="171"/>
      <c r="AO61" s="171"/>
      <c r="AP61" s="171"/>
      <c r="AQ61" s="171"/>
      <c r="AR61" s="171"/>
      <c r="AS61" s="171"/>
      <c r="AT61" s="14"/>
      <c r="AU61" s="32"/>
      <c r="AV61" s="172"/>
      <c r="AW61" s="172"/>
      <c r="AX61" s="172"/>
      <c r="AY61" s="172"/>
      <c r="AZ61" s="172"/>
      <c r="BA61" s="172"/>
      <c r="BB61" s="172"/>
      <c r="BC61" s="172"/>
      <c r="BD61" s="14"/>
      <c r="BE61" s="14"/>
      <c r="BF61" s="14"/>
      <c r="BG61" s="14"/>
      <c r="BH61" s="14"/>
      <c r="BI61" s="14"/>
    </row>
    <row r="62" spans="10:61" ht="14.25" hidden="1" customHeight="1" x14ac:dyDescent="0.25">
      <c r="J62" s="195">
        <v>90</v>
      </c>
      <c r="K62" s="196"/>
      <c r="L62" s="196"/>
      <c r="M62" s="196">
        <v>484</v>
      </c>
      <c r="N62" s="196">
        <v>562.79999999999995</v>
      </c>
      <c r="O62" s="196"/>
      <c r="P62" s="196">
        <v>602.19600000000003</v>
      </c>
      <c r="Q62" s="196">
        <v>647.21999999999991</v>
      </c>
      <c r="R62" s="196"/>
      <c r="AJ62" s="14"/>
      <c r="AK62" s="32"/>
      <c r="AL62" s="14"/>
      <c r="AM62" s="171"/>
      <c r="AN62" s="171"/>
      <c r="AO62" s="171"/>
      <c r="AP62" s="171"/>
      <c r="AQ62" s="171"/>
      <c r="AR62" s="171"/>
      <c r="AS62" s="171"/>
      <c r="AT62" s="14"/>
      <c r="AU62" s="32"/>
      <c r="AV62" s="172"/>
      <c r="AW62" s="172"/>
      <c r="AX62" s="172"/>
      <c r="AY62" s="172"/>
      <c r="AZ62" s="172"/>
      <c r="BA62" s="172"/>
      <c r="BB62" s="172"/>
      <c r="BC62" s="172"/>
      <c r="BD62" s="14"/>
      <c r="BE62" s="14"/>
      <c r="BF62" s="14"/>
      <c r="BG62" s="14"/>
      <c r="BH62" s="14"/>
      <c r="BI62" s="14"/>
    </row>
    <row r="63" spans="10:61" ht="14.25" hidden="1" customHeight="1" x14ac:dyDescent="0.25">
      <c r="J63" s="171">
        <v>110</v>
      </c>
      <c r="K63" s="197"/>
      <c r="L63" s="198"/>
      <c r="M63" s="198">
        <v>531</v>
      </c>
      <c r="N63" s="198">
        <v>640.79999999999995</v>
      </c>
      <c r="O63" s="198"/>
      <c r="P63" s="198">
        <v>685.65599999999995</v>
      </c>
      <c r="Q63" s="198">
        <v>736.91999999999985</v>
      </c>
      <c r="R63" s="198"/>
      <c r="S63" s="14"/>
      <c r="T63" s="32"/>
      <c r="U63" s="172"/>
      <c r="V63" s="172"/>
      <c r="W63" s="172"/>
      <c r="X63" s="172"/>
      <c r="Y63" s="172"/>
      <c r="Z63" s="172"/>
      <c r="AA63" s="172"/>
      <c r="AB63" s="172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6"/>
      <c r="BI63" s="16"/>
    </row>
    <row r="64" spans="10:61" ht="14.25" hidden="1" customHeight="1" x14ac:dyDescent="0.25">
      <c r="J64" s="45">
        <v>150</v>
      </c>
      <c r="K64" s="197"/>
      <c r="L64" s="198">
        <v>550.79999999999995</v>
      </c>
      <c r="M64" s="198">
        <v>570.07799999999986</v>
      </c>
      <c r="N64" s="198">
        <v>719</v>
      </c>
      <c r="O64" s="198"/>
      <c r="P64" s="198">
        <v>769.33</v>
      </c>
      <c r="Q64" s="198"/>
      <c r="R64" s="198"/>
      <c r="S64" s="14"/>
      <c r="T64" s="32"/>
      <c r="U64" s="172"/>
      <c r="V64" s="172"/>
      <c r="W64" s="172"/>
      <c r="X64" s="172"/>
      <c r="Y64" s="172"/>
      <c r="Z64" s="172"/>
      <c r="AA64" s="172"/>
      <c r="AB64" s="172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6"/>
      <c r="BI64" s="16"/>
    </row>
    <row r="65" spans="10:61" ht="23.25" hidden="1" customHeight="1" thickBot="1" x14ac:dyDescent="0.3">
      <c r="J65" s="45">
        <v>200</v>
      </c>
      <c r="K65" s="197"/>
      <c r="L65" s="198">
        <v>633.41999999999985</v>
      </c>
      <c r="M65" s="198">
        <v>655.58969999999977</v>
      </c>
      <c r="N65" s="198">
        <v>826.84999999999991</v>
      </c>
      <c r="O65" s="198">
        <f>N65*1.26</f>
        <v>1041.8309999999999</v>
      </c>
      <c r="P65" s="198">
        <f>N65*1.07*1.26</f>
        <v>1114.7591699999998</v>
      </c>
      <c r="Q65" s="198"/>
      <c r="R65" s="198"/>
      <c r="S65" s="14"/>
      <c r="T65" s="32"/>
      <c r="U65" s="172"/>
      <c r="V65" s="172"/>
      <c r="W65" s="172"/>
      <c r="X65" s="172"/>
      <c r="Y65" s="172"/>
      <c r="Z65" s="172"/>
      <c r="AA65" s="172"/>
      <c r="AB65" s="172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6"/>
      <c r="BI65" s="16"/>
    </row>
    <row r="66" spans="10:61" ht="23.25" hidden="1" customHeight="1" thickBot="1" x14ac:dyDescent="0.3">
      <c r="J66" s="199" t="s">
        <v>24</v>
      </c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1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6"/>
      <c r="BI66" s="16"/>
    </row>
    <row r="67" spans="10:61" ht="14.25" hidden="1" customHeight="1" thickBot="1" x14ac:dyDescent="0.3">
      <c r="J67" s="202" t="s">
        <v>12</v>
      </c>
      <c r="K67" s="203"/>
      <c r="L67" s="203"/>
      <c r="M67" s="203"/>
      <c r="N67" s="203"/>
      <c r="O67" s="203"/>
      <c r="P67" s="203"/>
      <c r="Q67" s="203"/>
      <c r="R67" s="204"/>
      <c r="S67" s="14"/>
      <c r="T67" s="202" t="s">
        <v>13</v>
      </c>
      <c r="U67" s="203"/>
      <c r="V67" s="203"/>
      <c r="W67" s="203"/>
      <c r="X67" s="203"/>
      <c r="Y67" s="203"/>
      <c r="Z67" s="203"/>
      <c r="AA67" s="203"/>
      <c r="AB67" s="204"/>
      <c r="AC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6"/>
      <c r="BI67" s="16"/>
    </row>
    <row r="68" spans="10:61" ht="14.25" hidden="1" customHeight="1" thickBot="1" x14ac:dyDescent="0.3">
      <c r="J68" s="36" t="s">
        <v>14</v>
      </c>
      <c r="K68" s="37">
        <v>160</v>
      </c>
      <c r="L68" s="38">
        <v>200</v>
      </c>
      <c r="M68" s="38">
        <v>260</v>
      </c>
      <c r="N68" s="38">
        <v>300</v>
      </c>
      <c r="O68" s="38"/>
      <c r="P68" s="38">
        <v>360</v>
      </c>
      <c r="Q68" s="38">
        <v>400</v>
      </c>
      <c r="R68" s="39"/>
      <c r="S68" s="14"/>
      <c r="T68" s="36" t="s">
        <v>14</v>
      </c>
      <c r="U68" s="37">
        <v>160</v>
      </c>
      <c r="V68" s="38">
        <v>200</v>
      </c>
      <c r="W68" s="38">
        <v>260</v>
      </c>
      <c r="X68" s="38">
        <v>300</v>
      </c>
      <c r="Y68" s="38"/>
      <c r="Z68" s="38">
        <v>360</v>
      </c>
      <c r="AA68" s="38">
        <v>400</v>
      </c>
      <c r="AB68" s="39"/>
      <c r="AC68" s="14"/>
      <c r="AD68" s="33" t="s">
        <v>15</v>
      </c>
      <c r="AE68" s="34"/>
      <c r="AF68" s="34"/>
      <c r="AG68" s="205"/>
      <c r="AH68" s="206" t="s">
        <v>16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6"/>
      <c r="BI68" s="16"/>
    </row>
    <row r="69" spans="10:61" ht="14.25" hidden="1" customHeight="1" thickBot="1" x14ac:dyDescent="0.3">
      <c r="J69" s="46" t="s">
        <v>16</v>
      </c>
      <c r="K69" s="47"/>
      <c r="L69" s="48"/>
      <c r="M69" s="48"/>
      <c r="N69" s="49">
        <v>2</v>
      </c>
      <c r="O69" s="49">
        <v>4</v>
      </c>
      <c r="P69" s="48"/>
      <c r="Q69" s="49">
        <v>1</v>
      </c>
      <c r="R69" s="50">
        <v>2</v>
      </c>
      <c r="S69" s="14"/>
      <c r="T69" s="46" t="s">
        <v>16</v>
      </c>
      <c r="U69" s="47"/>
      <c r="V69" s="48"/>
      <c r="W69" s="48"/>
      <c r="X69" s="49">
        <v>1</v>
      </c>
      <c r="Y69" s="49">
        <v>2</v>
      </c>
      <c r="Z69" s="48"/>
      <c r="AA69" s="49">
        <v>1</v>
      </c>
      <c r="AB69" s="50">
        <v>2</v>
      </c>
      <c r="AC69" s="14"/>
      <c r="AD69" s="52">
        <v>0</v>
      </c>
      <c r="AE69" s="53">
        <v>1</v>
      </c>
      <c r="AF69" s="53">
        <v>2</v>
      </c>
      <c r="AG69" s="54">
        <v>3</v>
      </c>
      <c r="AH69" s="55" t="s">
        <v>17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6"/>
      <c r="BI69" s="16"/>
    </row>
    <row r="70" spans="10:61" ht="14.25" hidden="1" customHeight="1" x14ac:dyDescent="0.25">
      <c r="J70" s="60">
        <v>65</v>
      </c>
      <c r="K70" s="57" t="s">
        <v>18</v>
      </c>
      <c r="L70" s="58" t="s">
        <v>18</v>
      </c>
      <c r="M70" s="58">
        <f>M72*0.71</f>
        <v>237.708</v>
      </c>
      <c r="N70" s="58">
        <f>N72*0.71</f>
        <v>263.26799999999997</v>
      </c>
      <c r="O70" s="58" t="s">
        <v>18</v>
      </c>
      <c r="P70" s="58">
        <f>P72*0.71</f>
        <v>367.21199999999993</v>
      </c>
      <c r="Q70" s="58">
        <f>Q72*0.71</f>
        <v>394.476</v>
      </c>
      <c r="R70" s="59" t="s">
        <v>18</v>
      </c>
      <c r="S70" s="14"/>
      <c r="T70" s="60">
        <v>65</v>
      </c>
      <c r="U70" s="61" t="s">
        <v>18</v>
      </c>
      <c r="V70" s="62" t="s">
        <v>18</v>
      </c>
      <c r="W70" s="63">
        <v>1.7</v>
      </c>
      <c r="X70" s="63">
        <v>1.65</v>
      </c>
      <c r="Y70" s="62" t="s">
        <v>18</v>
      </c>
      <c r="Z70" s="63">
        <v>1.6</v>
      </c>
      <c r="AA70" s="63">
        <v>1.55</v>
      </c>
      <c r="AB70" s="64" t="s">
        <v>18</v>
      </c>
      <c r="AC70" s="14"/>
      <c r="AD70" s="207">
        <v>1</v>
      </c>
      <c r="AE70" s="66">
        <v>5.12</v>
      </c>
      <c r="AF70" s="66">
        <v>5.66</v>
      </c>
      <c r="AG70" s="67">
        <v>6.53</v>
      </c>
      <c r="AH70" s="60">
        <v>65</v>
      </c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6"/>
      <c r="BI70" s="16"/>
    </row>
    <row r="71" spans="10:61" ht="14.25" hidden="1" customHeight="1" x14ac:dyDescent="0.25">
      <c r="J71" s="72">
        <v>70</v>
      </c>
      <c r="K71" s="69" t="s">
        <v>18</v>
      </c>
      <c r="L71" s="70" t="s">
        <v>18</v>
      </c>
      <c r="M71" s="70">
        <f>M73*0.71</f>
        <v>292.17635999999999</v>
      </c>
      <c r="N71" s="70">
        <f>N73*0.71</f>
        <v>323.02727999999996</v>
      </c>
      <c r="O71" s="70" t="s">
        <v>18</v>
      </c>
      <c r="P71" s="70">
        <f>P73*0.71</f>
        <v>432.68056460609114</v>
      </c>
      <c r="Q71" s="70">
        <f>Q73*0.71</f>
        <v>471.83759999999995</v>
      </c>
      <c r="R71" s="71" t="s">
        <v>18</v>
      </c>
      <c r="S71" s="14"/>
      <c r="T71" s="72">
        <v>70</v>
      </c>
      <c r="U71" s="73" t="s">
        <v>18</v>
      </c>
      <c r="V71" s="74" t="s">
        <v>18</v>
      </c>
      <c r="W71" s="75">
        <v>1.65</v>
      </c>
      <c r="X71" s="75">
        <v>1.6</v>
      </c>
      <c r="Y71" s="74" t="s">
        <v>18</v>
      </c>
      <c r="Z71" s="75">
        <v>1.55</v>
      </c>
      <c r="AA71" s="75">
        <v>1.5</v>
      </c>
      <c r="AB71" s="76" t="s">
        <v>18</v>
      </c>
      <c r="AC71" s="14"/>
      <c r="AD71" s="208">
        <v>1</v>
      </c>
      <c r="AE71" s="78">
        <v>5.12</v>
      </c>
      <c r="AF71" s="78">
        <v>5.66</v>
      </c>
      <c r="AG71" s="79">
        <v>6.53</v>
      </c>
      <c r="AH71" s="72">
        <v>70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6"/>
      <c r="BI71" s="16"/>
    </row>
    <row r="72" spans="10:61" ht="14.25" hidden="1" customHeight="1" x14ac:dyDescent="0.25">
      <c r="J72" s="72">
        <v>75</v>
      </c>
      <c r="K72" s="80">
        <f>L72*0.9</f>
        <v>233.87400000000002</v>
      </c>
      <c r="L72" s="81">
        <f>L74*0.71</f>
        <v>259.86</v>
      </c>
      <c r="M72" s="81">
        <f>279*1.2</f>
        <v>334.8</v>
      </c>
      <c r="N72" s="81">
        <f>309*1.2</f>
        <v>370.8</v>
      </c>
      <c r="O72" s="81">
        <v>0</v>
      </c>
      <c r="P72" s="81">
        <f>431*1.2</f>
        <v>517.19999999999993</v>
      </c>
      <c r="Q72" s="81">
        <f>463*1.2</f>
        <v>555.6</v>
      </c>
      <c r="R72" s="82">
        <v>0</v>
      </c>
      <c r="S72" s="14"/>
      <c r="T72" s="72">
        <v>75</v>
      </c>
      <c r="U72" s="83">
        <v>1.7</v>
      </c>
      <c r="V72" s="84">
        <v>1.65</v>
      </c>
      <c r="W72" s="84">
        <v>1.6</v>
      </c>
      <c r="X72" s="84">
        <v>1.55</v>
      </c>
      <c r="Y72" s="84">
        <v>1.55</v>
      </c>
      <c r="Z72" s="84">
        <v>1.5</v>
      </c>
      <c r="AA72" s="84">
        <v>1.45</v>
      </c>
      <c r="AB72" s="85">
        <v>1.45</v>
      </c>
      <c r="AC72" s="14"/>
      <c r="AD72" s="209">
        <v>1</v>
      </c>
      <c r="AE72" s="87">
        <v>4.5999999999999996</v>
      </c>
      <c r="AF72" s="87">
        <v>5</v>
      </c>
      <c r="AG72" s="88">
        <v>6.53</v>
      </c>
      <c r="AH72" s="72">
        <v>75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6"/>
      <c r="BI72" s="16"/>
    </row>
    <row r="73" spans="10:61" ht="14.25" hidden="1" customHeight="1" x14ac:dyDescent="0.25">
      <c r="J73" s="72">
        <v>80</v>
      </c>
      <c r="K73" s="89" t="s">
        <v>18</v>
      </c>
      <c r="L73" s="90" t="s">
        <v>18</v>
      </c>
      <c r="M73" s="91">
        <f>M75*0.71</f>
        <v>411.51600000000002</v>
      </c>
      <c r="N73" s="91">
        <f>N75*0.71</f>
        <v>454.96799999999996</v>
      </c>
      <c r="O73" s="90" t="s">
        <v>18</v>
      </c>
      <c r="P73" s="91">
        <f>P75*0.71</f>
        <v>609.40924592407202</v>
      </c>
      <c r="Q73" s="91">
        <f>Q75*0.71</f>
        <v>664.56</v>
      </c>
      <c r="R73" s="92" t="s">
        <v>18</v>
      </c>
      <c r="S73" s="14"/>
      <c r="T73" s="72">
        <v>80</v>
      </c>
      <c r="U73" s="93" t="s">
        <v>18</v>
      </c>
      <c r="V73" s="94" t="s">
        <v>18</v>
      </c>
      <c r="W73" s="95">
        <v>1.55</v>
      </c>
      <c r="X73" s="95">
        <v>1.5</v>
      </c>
      <c r="Y73" s="94" t="s">
        <v>18</v>
      </c>
      <c r="Z73" s="95">
        <v>1.45</v>
      </c>
      <c r="AA73" s="95">
        <v>1.4</v>
      </c>
      <c r="AB73" s="96" t="s">
        <v>18</v>
      </c>
      <c r="AC73" s="14"/>
      <c r="AD73" s="210">
        <v>1</v>
      </c>
      <c r="AE73" s="98">
        <v>3.92</v>
      </c>
      <c r="AF73" s="98">
        <v>4.5</v>
      </c>
      <c r="AG73" s="99">
        <v>5.6</v>
      </c>
      <c r="AH73" s="72">
        <v>80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6"/>
      <c r="BI73" s="16"/>
    </row>
    <row r="74" spans="10:61" ht="14.25" hidden="1" customHeight="1" x14ac:dyDescent="0.25">
      <c r="J74" s="72">
        <v>90</v>
      </c>
      <c r="K74" s="100">
        <f>L74*0.89</f>
        <v>325.74</v>
      </c>
      <c r="L74" s="101">
        <f>305*1.2</f>
        <v>366</v>
      </c>
      <c r="M74" s="102">
        <f>404*1.2</f>
        <v>484.79999999999995</v>
      </c>
      <c r="N74" s="102">
        <f>469*1.2</f>
        <v>562.79999999999995</v>
      </c>
      <c r="O74" s="101">
        <v>0</v>
      </c>
      <c r="P74" s="102">
        <f>582*1.2</f>
        <v>698.4</v>
      </c>
      <c r="Q74" s="102">
        <f>644*1.2</f>
        <v>772.8</v>
      </c>
      <c r="R74" s="103">
        <v>0</v>
      </c>
      <c r="S74" s="14"/>
      <c r="T74" s="72">
        <v>90</v>
      </c>
      <c r="U74" s="104">
        <v>1.6</v>
      </c>
      <c r="V74" s="105">
        <v>1.55</v>
      </c>
      <c r="W74" s="105">
        <v>1.5</v>
      </c>
      <c r="X74" s="105">
        <v>1.45</v>
      </c>
      <c r="Y74" s="105">
        <v>1.45</v>
      </c>
      <c r="Z74" s="105">
        <v>1.4</v>
      </c>
      <c r="AA74" s="105">
        <v>1.3</v>
      </c>
      <c r="AB74" s="106">
        <v>1.3</v>
      </c>
      <c r="AC74" s="14"/>
      <c r="AD74" s="211">
        <v>1</v>
      </c>
      <c r="AE74" s="108">
        <v>3.51</v>
      </c>
      <c r="AF74" s="108">
        <v>3.96</v>
      </c>
      <c r="AG74" s="109">
        <v>4.93</v>
      </c>
      <c r="AH74" s="72">
        <v>90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6"/>
      <c r="BI74" s="16"/>
    </row>
    <row r="75" spans="10:61" ht="14.25" hidden="1" customHeight="1" x14ac:dyDescent="0.25">
      <c r="J75" s="72">
        <v>110</v>
      </c>
      <c r="K75" s="110">
        <f>L75*0.88</f>
        <v>403.91665015679996</v>
      </c>
      <c r="L75" s="111">
        <f>L74*1.25408796</f>
        <v>458.99619335999995</v>
      </c>
      <c r="M75" s="111">
        <f>483*1.2</f>
        <v>579.6</v>
      </c>
      <c r="N75" s="111">
        <f>534*1.2</f>
        <v>640.79999999999995</v>
      </c>
      <c r="O75" s="111">
        <v>0</v>
      </c>
      <c r="P75" s="111">
        <f>L75*1.87</f>
        <v>858.3228815832</v>
      </c>
      <c r="Q75" s="111">
        <f>780*1.2</f>
        <v>936</v>
      </c>
      <c r="R75" s="112">
        <v>0</v>
      </c>
      <c r="S75" s="14"/>
      <c r="T75" s="72">
        <v>110</v>
      </c>
      <c r="U75" s="113">
        <v>1.5</v>
      </c>
      <c r="V75" s="114">
        <v>1.3</v>
      </c>
      <c r="W75" s="114">
        <v>1.3</v>
      </c>
      <c r="X75" s="114">
        <v>1.3</v>
      </c>
      <c r="Y75" s="114">
        <v>1.3</v>
      </c>
      <c r="Z75" s="114">
        <v>1.3</v>
      </c>
      <c r="AA75" s="114">
        <v>1.3</v>
      </c>
      <c r="AB75" s="115">
        <v>1.3</v>
      </c>
      <c r="AC75" s="14"/>
      <c r="AD75" s="212">
        <v>1</v>
      </c>
      <c r="AE75" s="117">
        <v>3.41</v>
      </c>
      <c r="AF75" s="117">
        <v>3.96</v>
      </c>
      <c r="AG75" s="118">
        <v>4.93</v>
      </c>
      <c r="AH75" s="72">
        <v>110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6"/>
      <c r="BI75" s="16"/>
    </row>
    <row r="76" spans="10:61" ht="14.25" hidden="1" customHeight="1" x14ac:dyDescent="0.25">
      <c r="J76" s="72">
        <v>150</v>
      </c>
      <c r="K76" s="119">
        <f>365*1.2</f>
        <v>438</v>
      </c>
      <c r="L76" s="120">
        <f>1.2*459</f>
        <v>550.79999999999995</v>
      </c>
      <c r="M76" s="121">
        <f>763*1*IF((C6-C7)&gt;=0,1,1.9)</f>
        <v>763</v>
      </c>
      <c r="N76" s="122">
        <v>0</v>
      </c>
      <c r="O76" s="120">
        <f>791*1.1*IF((C6-C7)&gt;=0,1,2.175)</f>
        <v>870.1</v>
      </c>
      <c r="P76" s="122">
        <f>962*1.2</f>
        <v>1154.3999999999999</v>
      </c>
      <c r="Q76" s="122">
        <f>1034*1.2</f>
        <v>1240.8</v>
      </c>
      <c r="R76" s="123">
        <v>0</v>
      </c>
      <c r="S76" s="14"/>
      <c r="T76" s="72">
        <v>150</v>
      </c>
      <c r="U76" s="124">
        <v>1.4</v>
      </c>
      <c r="V76" s="125">
        <v>1.35</v>
      </c>
      <c r="W76" s="125">
        <v>1.32</v>
      </c>
      <c r="X76" s="125"/>
      <c r="Y76" s="125">
        <v>1.3</v>
      </c>
      <c r="Z76" s="125">
        <v>1.28</v>
      </c>
      <c r="AA76" s="125"/>
      <c r="AB76" s="126">
        <v>1.25</v>
      </c>
      <c r="AC76" s="14"/>
      <c r="AD76" s="213">
        <v>1</v>
      </c>
      <c r="AE76" s="128">
        <v>3.41</v>
      </c>
      <c r="AF76" s="128">
        <v>3.96</v>
      </c>
      <c r="AG76" s="129">
        <v>4.93</v>
      </c>
      <c r="AH76" s="72">
        <v>150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6"/>
      <c r="BI76" s="16"/>
    </row>
    <row r="77" spans="10:61" ht="14.25" hidden="1" customHeight="1" x14ac:dyDescent="0.25">
      <c r="J77" s="72">
        <v>200</v>
      </c>
      <c r="K77" s="130">
        <f>L77*0.88</f>
        <v>607.86145056383987</v>
      </c>
      <c r="L77" s="131">
        <f>L76*1.25408796</f>
        <v>690.75164836799991</v>
      </c>
      <c r="M77" s="131">
        <f>L77*1.26352614</f>
        <v>872.78276396105616</v>
      </c>
      <c r="N77" s="131">
        <f>M77*1.07113641</f>
        <v>934.86939649912313</v>
      </c>
      <c r="O77" s="131">
        <f>O76*1.24695214</f>
        <v>1084.973057014</v>
      </c>
      <c r="P77" s="131">
        <f>L77*1.87</f>
        <v>1291.7055824481599</v>
      </c>
      <c r="Q77" s="131">
        <f>L77*1.95542361</f>
        <v>1350.7120818652049</v>
      </c>
      <c r="R77" s="132">
        <f>R76*1.12435712</f>
        <v>0</v>
      </c>
      <c r="S77" s="14"/>
      <c r="T77" s="72">
        <v>200</v>
      </c>
      <c r="U77" s="133"/>
      <c r="V77" s="134"/>
      <c r="W77" s="134"/>
      <c r="X77" s="134"/>
      <c r="Y77" s="134"/>
      <c r="Z77" s="134"/>
      <c r="AA77" s="134"/>
      <c r="AB77" s="135"/>
      <c r="AC77" s="14"/>
      <c r="AD77" s="213">
        <v>1</v>
      </c>
      <c r="AE77" s="128">
        <v>2.73</v>
      </c>
      <c r="AF77" s="128">
        <v>3.11</v>
      </c>
      <c r="AG77" s="129">
        <v>3.89</v>
      </c>
      <c r="AH77" s="72">
        <v>150.16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6"/>
      <c r="BI77" s="16"/>
    </row>
    <row r="78" spans="10:61" ht="14.25" hidden="1" customHeight="1" x14ac:dyDescent="0.25">
      <c r="J78" s="72">
        <v>300</v>
      </c>
      <c r="K78" s="136">
        <f>L78*0.88</f>
        <v>762.31172650024678</v>
      </c>
      <c r="L78" s="137">
        <f t="shared" ref="L78:L81" si="2">L77*1.25408796</f>
        <v>866.26332556846228</v>
      </c>
      <c r="M78" s="137">
        <f t="shared" ref="M78:M81" si="3">L78*1.26352614</f>
        <v>1094.5463559790824</v>
      </c>
      <c r="N78" s="137">
        <f t="shared" ref="N78:N81" si="4">M78*1.07113641</f>
        <v>1172.4084543220163</v>
      </c>
      <c r="O78" s="137">
        <f t="shared" ref="O78:O80" si="5">O77*1.24695214</f>
        <v>1352.9094752859494</v>
      </c>
      <c r="P78" s="137">
        <f t="shared" ref="P78:P81" si="6">L78*1.87</f>
        <v>1619.9124188130245</v>
      </c>
      <c r="Q78" s="137">
        <f t="shared" ref="Q78:Q81" si="7">L78*1.95542361</f>
        <v>1693.9117592936877</v>
      </c>
      <c r="R78" s="138">
        <f t="shared" ref="R78:R79" si="8">R77*1.12435712</f>
        <v>0</v>
      </c>
      <c r="S78" s="14"/>
      <c r="T78" s="72">
        <v>300</v>
      </c>
      <c r="U78" s="139"/>
      <c r="V78" s="140"/>
      <c r="W78" s="140"/>
      <c r="X78" s="140"/>
      <c r="Y78" s="140"/>
      <c r="Z78" s="140"/>
      <c r="AA78" s="140"/>
      <c r="AB78" s="141"/>
      <c r="AC78" s="14"/>
      <c r="AD78" s="213">
        <v>1</v>
      </c>
      <c r="AE78" s="142">
        <v>2.73</v>
      </c>
      <c r="AF78" s="142">
        <v>2.83</v>
      </c>
      <c r="AG78" s="143">
        <v>3.66</v>
      </c>
      <c r="AH78" s="144" t="s">
        <v>19</v>
      </c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6"/>
      <c r="BI78" s="16"/>
    </row>
    <row r="79" spans="10:61" ht="14.25" hidden="1" customHeight="1" thickBot="1" x14ac:dyDescent="0.3">
      <c r="J79" s="72">
        <v>400</v>
      </c>
      <c r="K79" s="145">
        <f>L79*0.88</f>
        <v>956.00595797077233</v>
      </c>
      <c r="L79" s="146">
        <f t="shared" si="2"/>
        <v>1086.3704067849685</v>
      </c>
      <c r="M79" s="146">
        <f t="shared" si="3"/>
        <v>1372.657406695241</v>
      </c>
      <c r="N79" s="146">
        <f t="shared" si="4"/>
        <v>1470.3033267674505</v>
      </c>
      <c r="O79" s="146">
        <f>O78*1.24695214</f>
        <v>1687.0133654340918</v>
      </c>
      <c r="P79" s="146">
        <f t="shared" si="6"/>
        <v>2031.5126606878912</v>
      </c>
      <c r="Q79" s="146">
        <f t="shared" si="7"/>
        <v>2124.3143426326315</v>
      </c>
      <c r="R79" s="147">
        <f t="shared" si="8"/>
        <v>0</v>
      </c>
      <c r="S79" s="14"/>
      <c r="T79" s="72">
        <v>400</v>
      </c>
      <c r="U79" s="148"/>
      <c r="V79" s="149"/>
      <c r="W79" s="149"/>
      <c r="X79" s="149"/>
      <c r="Y79" s="149"/>
      <c r="Z79" s="149"/>
      <c r="AA79" s="149"/>
      <c r="AB79" s="150"/>
      <c r="AC79" s="14"/>
      <c r="AD79" s="213">
        <v>1</v>
      </c>
      <c r="AE79" s="151">
        <v>3.41</v>
      </c>
      <c r="AF79" s="151">
        <v>3.86</v>
      </c>
      <c r="AG79" s="152">
        <v>4.63</v>
      </c>
      <c r="AH79" s="153" t="s">
        <v>21</v>
      </c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6"/>
      <c r="BI79" s="16"/>
    </row>
    <row r="80" spans="10:61" ht="14.25" hidden="1" customHeight="1" x14ac:dyDescent="0.25">
      <c r="J80" s="72">
        <v>500</v>
      </c>
      <c r="K80" s="154">
        <f>L80*0.88</f>
        <v>1198.9155615794114</v>
      </c>
      <c r="L80" s="155">
        <f t="shared" si="2"/>
        <v>1362.4040472493311</v>
      </c>
      <c r="M80" s="155">
        <f t="shared" si="3"/>
        <v>1721.4331269413249</v>
      </c>
      <c r="N80" s="155">
        <f t="shared" si="4"/>
        <v>1843.889699647005</v>
      </c>
      <c r="O80" s="155">
        <f t="shared" si="5"/>
        <v>2103.6249262366432</v>
      </c>
      <c r="P80" s="155">
        <f t="shared" si="6"/>
        <v>2547.6955683562492</v>
      </c>
      <c r="Q80" s="155">
        <f t="shared" si="7"/>
        <v>2664.0770403508977</v>
      </c>
      <c r="R80" s="156">
        <f>R79*1.12435712</f>
        <v>0</v>
      </c>
      <c r="S80" s="14"/>
      <c r="T80" s="72">
        <v>500</v>
      </c>
      <c r="U80" s="157"/>
      <c r="V80" s="158"/>
      <c r="W80" s="158"/>
      <c r="X80" s="158"/>
      <c r="Y80" s="158"/>
      <c r="Z80" s="158"/>
      <c r="AA80" s="158"/>
      <c r="AB80" s="159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6"/>
      <c r="BI80" s="16"/>
    </row>
    <row r="81" spans="2:61" ht="14.25" hidden="1" customHeight="1" thickBot="1" x14ac:dyDescent="0.3">
      <c r="J81" s="51">
        <v>600</v>
      </c>
      <c r="K81" s="162">
        <f>L81*0.88</f>
        <v>1503.5455708333784</v>
      </c>
      <c r="L81" s="163">
        <f t="shared" si="2"/>
        <v>1708.5745123106572</v>
      </c>
      <c r="M81" s="163">
        <f t="shared" si="3"/>
        <v>2158.828558442267</v>
      </c>
      <c r="N81" s="163">
        <f t="shared" si="4"/>
        <v>2312.3998718953253</v>
      </c>
      <c r="O81" s="163">
        <f>O80*1.24695214</f>
        <v>2623.1196035281246</v>
      </c>
      <c r="P81" s="163">
        <f t="shared" si="6"/>
        <v>3195.0343380209292</v>
      </c>
      <c r="Q81" s="163">
        <f t="shared" si="7"/>
        <v>3340.9869408164946</v>
      </c>
      <c r="R81" s="164">
        <f>R80*1.12435712</f>
        <v>0</v>
      </c>
      <c r="S81" s="14"/>
      <c r="T81" s="51">
        <v>600</v>
      </c>
      <c r="U81" s="165"/>
      <c r="V81" s="166"/>
      <c r="W81" s="166"/>
      <c r="X81" s="166"/>
      <c r="Y81" s="166"/>
      <c r="Z81" s="166"/>
      <c r="AA81" s="166"/>
      <c r="AB81" s="167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6"/>
      <c r="BI81" s="16"/>
    </row>
    <row r="82" spans="2:61" ht="14.25" hidden="1" customHeight="1" thickBot="1" x14ac:dyDescent="0.3">
      <c r="J82" s="45"/>
      <c r="K82" s="197"/>
      <c r="L82" s="198"/>
      <c r="M82" s="198"/>
      <c r="N82" s="198"/>
      <c r="O82" s="198"/>
      <c r="P82" s="198"/>
      <c r="Q82" s="198"/>
      <c r="R82" s="198"/>
      <c r="S82" s="14"/>
      <c r="T82" s="32"/>
      <c r="U82" s="172"/>
      <c r="V82" s="172"/>
      <c r="W82" s="172"/>
      <c r="X82" s="172"/>
      <c r="Y82" s="172"/>
      <c r="Z82" s="172"/>
      <c r="AA82" s="172"/>
      <c r="AB82" s="172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6"/>
      <c r="BI82" s="16"/>
    </row>
    <row r="83" spans="2:61" ht="14.25" hidden="1" customHeight="1" thickBot="1" x14ac:dyDescent="0.3">
      <c r="J83" s="214" t="s">
        <v>12</v>
      </c>
      <c r="K83" s="215"/>
      <c r="L83" s="215"/>
      <c r="M83" s="215"/>
      <c r="N83" s="215"/>
      <c r="O83" s="215"/>
      <c r="P83" s="215"/>
      <c r="Q83" s="215"/>
      <c r="R83" s="216"/>
      <c r="S83" s="14"/>
      <c r="T83" s="214" t="s">
        <v>13</v>
      </c>
      <c r="U83" s="215"/>
      <c r="V83" s="215"/>
      <c r="W83" s="215"/>
      <c r="X83" s="215"/>
      <c r="Y83" s="215"/>
      <c r="Z83" s="215"/>
      <c r="AA83" s="215"/>
      <c r="AB83" s="216"/>
      <c r="AC83" s="14"/>
      <c r="AD83" s="214" t="s">
        <v>15</v>
      </c>
      <c r="AE83" s="215"/>
      <c r="AF83" s="215"/>
      <c r="AG83" s="216"/>
      <c r="AH83" s="217" t="s">
        <v>16</v>
      </c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6"/>
      <c r="BI83" s="16"/>
    </row>
    <row r="84" spans="2:61" ht="14.25" hidden="1" customHeight="1" thickBot="1" x14ac:dyDescent="0.3">
      <c r="J84" s="218" t="s">
        <v>14</v>
      </c>
      <c r="K84" s="219">
        <v>160</v>
      </c>
      <c r="L84" s="220">
        <v>200</v>
      </c>
      <c r="M84" s="221">
        <v>260</v>
      </c>
      <c r="N84" s="222">
        <v>300</v>
      </c>
      <c r="O84" s="37"/>
      <c r="P84" s="221">
        <v>360</v>
      </c>
      <c r="Q84" s="222">
        <v>400</v>
      </c>
      <c r="R84" s="223"/>
      <c r="S84" s="14"/>
      <c r="T84" s="218" t="s">
        <v>14</v>
      </c>
      <c r="U84" s="219">
        <v>160</v>
      </c>
      <c r="V84" s="220">
        <v>200</v>
      </c>
      <c r="W84" s="221">
        <v>260</v>
      </c>
      <c r="X84" s="222">
        <v>300</v>
      </c>
      <c r="Y84" s="37"/>
      <c r="Z84" s="221">
        <v>360</v>
      </c>
      <c r="AA84" s="222">
        <v>400</v>
      </c>
      <c r="AB84" s="223"/>
      <c r="AC84" s="14"/>
      <c r="AD84" s="224">
        <v>0</v>
      </c>
      <c r="AE84" s="225">
        <v>1</v>
      </c>
      <c r="AF84" s="226">
        <v>2</v>
      </c>
      <c r="AG84" s="227">
        <v>3</v>
      </c>
      <c r="AH84" s="30" t="s">
        <v>17</v>
      </c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6"/>
      <c r="BI84" s="16"/>
    </row>
    <row r="85" spans="2:61" ht="14.25" hidden="1" customHeight="1" thickBot="1" x14ac:dyDescent="0.3">
      <c r="J85" s="228" t="s">
        <v>16</v>
      </c>
      <c r="K85" s="229"/>
      <c r="L85" s="230"/>
      <c r="M85" s="231"/>
      <c r="N85" s="232">
        <v>2</v>
      </c>
      <c r="O85" s="232">
        <v>4</v>
      </c>
      <c r="P85" s="231"/>
      <c r="Q85" s="232">
        <v>1</v>
      </c>
      <c r="R85" s="233">
        <v>2</v>
      </c>
      <c r="S85" s="14"/>
      <c r="T85" s="228" t="s">
        <v>16</v>
      </c>
      <c r="U85" s="229"/>
      <c r="V85" s="230"/>
      <c r="W85" s="231"/>
      <c r="X85" s="49">
        <v>1</v>
      </c>
      <c r="Y85" s="49">
        <v>2</v>
      </c>
      <c r="Z85" s="231"/>
      <c r="AA85" s="49">
        <v>1</v>
      </c>
      <c r="AB85" s="50">
        <v>2</v>
      </c>
      <c r="AC85" s="14"/>
      <c r="AD85" s="234">
        <v>1</v>
      </c>
      <c r="AE85" s="235">
        <v>5.12</v>
      </c>
      <c r="AF85" s="235">
        <v>5.66</v>
      </c>
      <c r="AG85" s="235">
        <v>6.53</v>
      </c>
      <c r="AH85" s="235">
        <v>75</v>
      </c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6"/>
      <c r="BI85" s="16"/>
    </row>
    <row r="86" spans="2:61" ht="14.25" hidden="1" customHeight="1" x14ac:dyDescent="0.25">
      <c r="J86" s="236">
        <v>75</v>
      </c>
      <c r="K86" s="237">
        <f>L86*0.9</f>
        <v>191.77668</v>
      </c>
      <c r="L86" s="238">
        <f>L87*0.71</f>
        <v>213.08519999999999</v>
      </c>
      <c r="M86" s="239">
        <f>279*0.82*1.2</f>
        <v>274.53599999999994</v>
      </c>
      <c r="N86" s="239">
        <f>309*0.82*1.2</f>
        <v>304.05599999999998</v>
      </c>
      <c r="O86" s="240">
        <v>0</v>
      </c>
      <c r="P86" s="239">
        <f>431*0.82*1.2</f>
        <v>424.10399999999993</v>
      </c>
      <c r="Q86" s="239">
        <f>463*0.82*1.2</f>
        <v>455.59199999999993</v>
      </c>
      <c r="R86" s="241">
        <v>0</v>
      </c>
      <c r="S86" s="14"/>
      <c r="T86" s="242">
        <v>75</v>
      </c>
      <c r="U86" s="243">
        <v>1.7</v>
      </c>
      <c r="V86" s="244">
        <v>1.65</v>
      </c>
      <c r="W86" s="244">
        <v>1.6</v>
      </c>
      <c r="X86" s="244">
        <v>1.55</v>
      </c>
      <c r="Y86" s="244">
        <v>1.55</v>
      </c>
      <c r="Z86" s="244">
        <v>1.5</v>
      </c>
      <c r="AA86" s="244">
        <v>1.45</v>
      </c>
      <c r="AB86" s="245">
        <v>1.45</v>
      </c>
      <c r="AC86" s="14"/>
      <c r="AD86" s="246">
        <v>1</v>
      </c>
      <c r="AE86" s="247">
        <v>3.41</v>
      </c>
      <c r="AF86" s="247">
        <v>3.96</v>
      </c>
      <c r="AG86" s="247">
        <v>4.72</v>
      </c>
      <c r="AH86" s="247">
        <v>90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6"/>
      <c r="BI86" s="16"/>
    </row>
    <row r="87" spans="2:61" ht="14.25" hidden="1" customHeight="1" x14ac:dyDescent="0.25">
      <c r="J87" s="248">
        <v>90</v>
      </c>
      <c r="K87" s="144">
        <f>L87*0.89</f>
        <v>267.10680000000002</v>
      </c>
      <c r="L87" s="249">
        <f>305*0.82*1.2</f>
        <v>300.12</v>
      </c>
      <c r="M87" s="250">
        <f>404*0.82*1.2</f>
        <v>397.53599999999994</v>
      </c>
      <c r="N87" s="250">
        <f>469*0.82*1.2</f>
        <v>461.49599999999998</v>
      </c>
      <c r="O87" s="250">
        <v>0</v>
      </c>
      <c r="P87" s="250">
        <f>582*0.82*1.2</f>
        <v>572.68799999999987</v>
      </c>
      <c r="Q87" s="250">
        <f>644*0.82*1.2</f>
        <v>633.69599999999991</v>
      </c>
      <c r="R87" s="251">
        <v>0</v>
      </c>
      <c r="S87" s="14"/>
      <c r="T87" s="252">
        <v>90</v>
      </c>
      <c r="U87" s="253">
        <v>1.6</v>
      </c>
      <c r="V87" s="254">
        <v>1.55</v>
      </c>
      <c r="W87" s="254">
        <v>1.5</v>
      </c>
      <c r="X87" s="254">
        <v>1.45</v>
      </c>
      <c r="Y87" s="254">
        <v>1.45</v>
      </c>
      <c r="Z87" s="254">
        <v>1.4</v>
      </c>
      <c r="AA87" s="254">
        <v>1.3</v>
      </c>
      <c r="AB87" s="255">
        <v>1.3</v>
      </c>
      <c r="AC87" s="14"/>
      <c r="AD87" s="246">
        <v>1</v>
      </c>
      <c r="AE87" s="247">
        <v>3.41</v>
      </c>
      <c r="AF87" s="247">
        <v>3.96</v>
      </c>
      <c r="AG87" s="247">
        <v>4.93</v>
      </c>
      <c r="AH87" s="247">
        <v>110</v>
      </c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6"/>
      <c r="BI87" s="16"/>
    </row>
    <row r="88" spans="2:61" ht="14.25" hidden="1" customHeight="1" x14ac:dyDescent="0.25">
      <c r="J88" s="248">
        <v>110</v>
      </c>
      <c r="K88" s="144">
        <f>L88*0.88</f>
        <v>331.21165312857602</v>
      </c>
      <c r="L88" s="256">
        <f>L87*1.25408796</f>
        <v>376.37687855519999</v>
      </c>
      <c r="M88" s="250">
        <f>483*0.82</f>
        <v>396.06</v>
      </c>
      <c r="N88" s="250">
        <f>534*0.82</f>
        <v>437.88</v>
      </c>
      <c r="O88" s="188">
        <v>0</v>
      </c>
      <c r="P88" s="188">
        <f>L88*1.87</f>
        <v>703.82476289822398</v>
      </c>
      <c r="Q88" s="250">
        <f>780*0.82*1.2</f>
        <v>767.51999999999987</v>
      </c>
      <c r="R88" s="189">
        <v>0</v>
      </c>
      <c r="S88" s="14"/>
      <c r="T88" s="252">
        <v>110</v>
      </c>
      <c r="U88" s="253">
        <v>1.5</v>
      </c>
      <c r="V88" s="254">
        <v>1.3</v>
      </c>
      <c r="W88" s="254">
        <v>1.3</v>
      </c>
      <c r="X88" s="254">
        <v>1.3</v>
      </c>
      <c r="Y88" s="254">
        <v>1.3</v>
      </c>
      <c r="Z88" s="254">
        <v>1.3</v>
      </c>
      <c r="AA88" s="254">
        <v>1.3</v>
      </c>
      <c r="AB88" s="255">
        <v>1.3</v>
      </c>
      <c r="AC88" s="14"/>
      <c r="AD88" s="246">
        <v>1</v>
      </c>
      <c r="AE88" s="247">
        <v>3.41</v>
      </c>
      <c r="AF88" s="247">
        <v>3.96</v>
      </c>
      <c r="AG88" s="247">
        <v>4.93</v>
      </c>
      <c r="AH88" s="247">
        <v>150</v>
      </c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6"/>
      <c r="BI88" s="16"/>
    </row>
    <row r="89" spans="2:61" ht="14.25" hidden="1" customHeight="1" x14ac:dyDescent="0.25">
      <c r="J89" s="257">
        <v>150</v>
      </c>
      <c r="K89" s="258">
        <f>365*0.82*1.2</f>
        <v>359.15999999999991</v>
      </c>
      <c r="L89" s="259">
        <f>459*0.82*1.2</f>
        <v>451.65600000000001</v>
      </c>
      <c r="M89" s="260">
        <f>763*0.82*1.2</f>
        <v>750.79199999999992</v>
      </c>
      <c r="N89" s="232">
        <v>0</v>
      </c>
      <c r="O89" s="260">
        <f>791*0.82*1.2</f>
        <v>778.34399999999994</v>
      </c>
      <c r="P89" s="260">
        <f>962*0.82*1.2</f>
        <v>946.60799999999983</v>
      </c>
      <c r="Q89" s="260">
        <f>1034*0.82*1.2</f>
        <v>1017.4559999999999</v>
      </c>
      <c r="R89" s="261">
        <v>0</v>
      </c>
      <c r="S89" s="14"/>
      <c r="T89" s="262">
        <v>150</v>
      </c>
      <c r="U89" s="253">
        <v>1.4</v>
      </c>
      <c r="V89" s="254">
        <v>1.35</v>
      </c>
      <c r="W89" s="254">
        <v>1.32</v>
      </c>
      <c r="X89" s="254"/>
      <c r="Y89" s="254">
        <v>1.3</v>
      </c>
      <c r="Z89" s="254">
        <v>1.28</v>
      </c>
      <c r="AA89" s="254"/>
      <c r="AB89" s="255">
        <v>1.25</v>
      </c>
      <c r="AC89" s="14"/>
      <c r="AD89" s="246">
        <v>1</v>
      </c>
      <c r="AE89" s="247">
        <v>2.73</v>
      </c>
      <c r="AF89" s="247">
        <v>3.11</v>
      </c>
      <c r="AG89" s="247">
        <v>3.89</v>
      </c>
      <c r="AH89" s="247">
        <v>150.16</v>
      </c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6"/>
      <c r="BI89" s="16"/>
    </row>
    <row r="90" spans="2:61" ht="14.25" hidden="1" customHeight="1" x14ac:dyDescent="0.25">
      <c r="J90" s="256">
        <v>200</v>
      </c>
      <c r="K90" s="144">
        <f>L90*0.88</f>
        <v>498.44638946234869</v>
      </c>
      <c r="L90" s="256">
        <f>L89*1.25408796</f>
        <v>566.4163516617599</v>
      </c>
      <c r="M90" s="188">
        <f>L90*1.26352614</f>
        <v>715.6818664480661</v>
      </c>
      <c r="N90" s="188">
        <f>M90*1.07113641</f>
        <v>766.59290512928101</v>
      </c>
      <c r="O90" s="188">
        <f>O89*1.24695214</f>
        <v>970.55771645616005</v>
      </c>
      <c r="P90" s="188">
        <f>L90*1.87</f>
        <v>1059.1985776074912</v>
      </c>
      <c r="Q90" s="188">
        <f>L90*1.95542361</f>
        <v>1107.5839071294681</v>
      </c>
      <c r="R90" s="189">
        <f>R89*1.12435712</f>
        <v>0</v>
      </c>
      <c r="S90" s="14"/>
      <c r="T90" s="252">
        <v>200</v>
      </c>
      <c r="U90" s="253"/>
      <c r="V90" s="254"/>
      <c r="W90" s="254"/>
      <c r="X90" s="254"/>
      <c r="Y90" s="254"/>
      <c r="Z90" s="254"/>
      <c r="AA90" s="254"/>
      <c r="AB90" s="255"/>
      <c r="AC90" s="14"/>
      <c r="AD90" s="14"/>
      <c r="AE90" s="263">
        <v>2.73</v>
      </c>
      <c r="AF90" s="263">
        <v>2.83</v>
      </c>
      <c r="AG90" s="263">
        <v>3.66</v>
      </c>
      <c r="AH90" s="263" t="s">
        <v>19</v>
      </c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6"/>
      <c r="BI90" s="16"/>
    </row>
    <row r="91" spans="2:61" ht="14.25" hidden="1" customHeight="1" x14ac:dyDescent="0.25">
      <c r="J91" s="256">
        <v>300</v>
      </c>
      <c r="K91" s="144">
        <f>L91*0.88</f>
        <v>625.09561573020233</v>
      </c>
      <c r="L91" s="256">
        <f>L90*1.25408796</f>
        <v>710.33592696613903</v>
      </c>
      <c r="M91" s="188">
        <f>L91*1.26352614</f>
        <v>897.52801190284754</v>
      </c>
      <c r="N91" s="188">
        <f>M91*1.07113641</f>
        <v>961.37493254405342</v>
      </c>
      <c r="O91" s="188">
        <f>O90*1.24695214</f>
        <v>1210.239021528522</v>
      </c>
      <c r="P91" s="188">
        <f>L91*1.87</f>
        <v>1328.32818342668</v>
      </c>
      <c r="Q91" s="188">
        <f>L91*1.95542361</f>
        <v>1389.0076426208238</v>
      </c>
      <c r="R91" s="189">
        <f>R90*1.12435712</f>
        <v>0</v>
      </c>
      <c r="S91" s="14"/>
      <c r="T91" s="252">
        <v>300</v>
      </c>
      <c r="U91" s="253"/>
      <c r="V91" s="254"/>
      <c r="W91" s="254"/>
      <c r="X91" s="254"/>
      <c r="Y91" s="254"/>
      <c r="Z91" s="254"/>
      <c r="AA91" s="254"/>
      <c r="AB91" s="255"/>
      <c r="AC91" s="14"/>
      <c r="AD91" s="14"/>
      <c r="AE91" s="160">
        <v>3.41</v>
      </c>
      <c r="AF91" s="160">
        <v>3.86</v>
      </c>
      <c r="AG91" s="160">
        <v>4.63</v>
      </c>
      <c r="AH91" s="160" t="s">
        <v>21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6"/>
      <c r="BI91" s="16"/>
    </row>
    <row r="92" spans="2:61" ht="14.25" hidden="1" customHeight="1" x14ac:dyDescent="0.25">
      <c r="J92" s="256">
        <v>400</v>
      </c>
      <c r="K92" s="144">
        <f>L92*0.88</f>
        <v>783.92488553603323</v>
      </c>
      <c r="L92" s="256">
        <f>L91*1.25408796</f>
        <v>890.82373356367418</v>
      </c>
      <c r="M92" s="188">
        <f>L92*1.26352614</f>
        <v>1125.5790734900977</v>
      </c>
      <c r="N92" s="188">
        <f>M92*1.07113641</f>
        <v>1205.6487279493094</v>
      </c>
      <c r="O92" s="188">
        <f>O91*1.24695214</f>
        <v>1509.1101378064968</v>
      </c>
      <c r="P92" s="188">
        <f>L92*1.87</f>
        <v>1665.8403817640708</v>
      </c>
      <c r="Q92" s="188">
        <f>L92*1.95542361</f>
        <v>1741.937760958758</v>
      </c>
      <c r="R92" s="189">
        <f>R91*1.12435712</f>
        <v>0</v>
      </c>
      <c r="S92" s="14"/>
      <c r="T92" s="252">
        <v>400</v>
      </c>
      <c r="U92" s="253"/>
      <c r="V92" s="254"/>
      <c r="W92" s="254"/>
      <c r="X92" s="254"/>
      <c r="Y92" s="254"/>
      <c r="Z92" s="254"/>
      <c r="AA92" s="254"/>
      <c r="AB92" s="255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6"/>
      <c r="BI92" s="16"/>
    </row>
    <row r="93" spans="2:61" ht="14.25" hidden="1" customHeight="1" x14ac:dyDescent="0.25">
      <c r="J93" s="256">
        <v>500</v>
      </c>
      <c r="K93" s="144">
        <f>L93*0.88</f>
        <v>983.11076049511735</v>
      </c>
      <c r="L93" s="256">
        <f>L92*1.25408796</f>
        <v>1117.1713187444516</v>
      </c>
      <c r="M93" s="188">
        <f>L93*1.26352614</f>
        <v>1411.5751640918866</v>
      </c>
      <c r="N93" s="188">
        <f>M93*1.07113641</f>
        <v>1511.9895537105444</v>
      </c>
      <c r="O93" s="188">
        <f>O92*1.24695214</f>
        <v>1881.7881158335063</v>
      </c>
      <c r="P93" s="188">
        <f>L93*1.87</f>
        <v>2089.1103660521244</v>
      </c>
      <c r="Q93" s="188">
        <f>L93*1.95542361</f>
        <v>2184.5431730877362</v>
      </c>
      <c r="R93" s="189">
        <f>R92*1.12435712</f>
        <v>0</v>
      </c>
      <c r="S93" s="14"/>
      <c r="T93" s="252">
        <v>500</v>
      </c>
      <c r="U93" s="253"/>
      <c r="V93" s="254"/>
      <c r="W93" s="254"/>
      <c r="X93" s="254"/>
      <c r="Y93" s="254"/>
      <c r="Z93" s="254"/>
      <c r="AA93" s="254"/>
      <c r="AB93" s="255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6"/>
      <c r="BI93" s="16"/>
    </row>
    <row r="94" spans="2:61" ht="14.25" hidden="1" customHeight="1" thickBot="1" x14ac:dyDescent="0.3">
      <c r="J94" s="264">
        <v>600</v>
      </c>
      <c r="K94" s="153">
        <f>L94*0.88</f>
        <v>1232.9073680833703</v>
      </c>
      <c r="L94" s="264">
        <f>L93*1.25408796</f>
        <v>1401.031100094739</v>
      </c>
      <c r="M94" s="49">
        <f>L94*1.26352614</f>
        <v>1770.2394179226592</v>
      </c>
      <c r="N94" s="49">
        <f>M94*1.07113641</f>
        <v>1896.167894954167</v>
      </c>
      <c r="O94" s="49">
        <f>O93*1.24695214</f>
        <v>2346.4997180651585</v>
      </c>
      <c r="P94" s="49">
        <f>L94*1.87</f>
        <v>2619.9281571771621</v>
      </c>
      <c r="Q94" s="49">
        <f>L94*1.95542361</f>
        <v>2739.6092914695259</v>
      </c>
      <c r="R94" s="50">
        <f>R93*1.12435712</f>
        <v>0</v>
      </c>
      <c r="S94" s="14"/>
      <c r="T94" s="265">
        <v>600</v>
      </c>
      <c r="U94" s="266"/>
      <c r="V94" s="267"/>
      <c r="W94" s="267"/>
      <c r="X94" s="267"/>
      <c r="Y94" s="267"/>
      <c r="Z94" s="267"/>
      <c r="AA94" s="267"/>
      <c r="AB94" s="268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6"/>
      <c r="BI94" s="16"/>
    </row>
    <row r="95" spans="2:61" ht="14.25" customHeight="1" x14ac:dyDescent="0.25">
      <c r="B95" s="269" t="s">
        <v>25</v>
      </c>
      <c r="J95" s="45"/>
      <c r="K95" s="197"/>
      <c r="L95" s="198"/>
      <c r="M95" s="198"/>
      <c r="N95" s="198"/>
      <c r="O95" s="198"/>
      <c r="P95" s="198"/>
      <c r="Q95" s="198"/>
      <c r="R95" s="198"/>
      <c r="S95" s="14"/>
      <c r="T95" s="32"/>
      <c r="U95" s="172"/>
      <c r="V95" s="172"/>
      <c r="W95" s="172"/>
      <c r="X95" s="172"/>
      <c r="Y95" s="172"/>
      <c r="Z95" s="172"/>
      <c r="AA95" s="172"/>
      <c r="AB95" s="172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6"/>
      <c r="BI95" s="16"/>
    </row>
    <row r="96" spans="2:61" ht="14.25" customHeight="1" thickBot="1" x14ac:dyDescent="0.3">
      <c r="B96" s="269"/>
      <c r="H96" s="160"/>
      <c r="I96" s="171"/>
      <c r="J96" s="171"/>
      <c r="K96" s="171"/>
      <c r="L96" s="171"/>
      <c r="M96" s="171"/>
      <c r="N96" s="171"/>
      <c r="O96" s="171"/>
      <c r="P96" s="14"/>
      <c r="Q96" s="32"/>
      <c r="R96" s="172"/>
      <c r="S96" s="172"/>
      <c r="T96" s="172"/>
      <c r="U96" s="172"/>
      <c r="V96" s="172"/>
      <c r="W96" s="172"/>
      <c r="X96" s="172"/>
      <c r="Y96" s="172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6"/>
      <c r="BF96" s="16"/>
    </row>
    <row r="97" spans="1:110" ht="31.5" customHeight="1" thickBot="1" x14ac:dyDescent="0.3">
      <c r="B97" s="270"/>
      <c r="C97" s="270"/>
      <c r="D97" s="271"/>
      <c r="E97" s="272"/>
      <c r="F97" s="272"/>
      <c r="G97" s="273"/>
      <c r="H97" s="274"/>
      <c r="I97" s="274"/>
      <c r="J97" s="274"/>
      <c r="K97" s="274"/>
      <c r="L97" s="274"/>
      <c r="M97" s="274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74"/>
      <c r="BD97" s="274"/>
      <c r="BE97" s="274"/>
      <c r="BF97" s="274"/>
      <c r="BG97" s="275"/>
    </row>
    <row r="98" spans="1:110" ht="15.75" customHeight="1" thickBot="1" x14ac:dyDescent="0.3">
      <c r="A98" s="274"/>
      <c r="B98" s="276" t="s">
        <v>26</v>
      </c>
      <c r="C98" s="277"/>
      <c r="D98" s="278" t="s">
        <v>27</v>
      </c>
      <c r="E98" s="279" t="s">
        <v>16</v>
      </c>
      <c r="F98" s="279" t="s">
        <v>14</v>
      </c>
      <c r="G98" s="280" t="s">
        <v>28</v>
      </c>
      <c r="H98" s="281" t="s">
        <v>29</v>
      </c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3"/>
    </row>
    <row r="99" spans="1:110" ht="15.75" customHeight="1" thickBot="1" x14ac:dyDescent="0.3">
      <c r="A99" s="274"/>
      <c r="B99" s="284"/>
      <c r="C99" s="285"/>
      <c r="D99" s="286"/>
      <c r="E99" s="287"/>
      <c r="F99" s="287"/>
      <c r="G99" s="288"/>
      <c r="H99" s="289"/>
      <c r="I99" s="289"/>
      <c r="J99" s="290"/>
      <c r="K99" s="291"/>
      <c r="L99" s="291">
        <v>700</v>
      </c>
      <c r="M99" s="291">
        <v>750</v>
      </c>
      <c r="N99" s="291">
        <v>800</v>
      </c>
      <c r="O99" s="291">
        <v>850</v>
      </c>
      <c r="P99" s="291">
        <v>900</v>
      </c>
      <c r="Q99" s="291">
        <v>950</v>
      </c>
      <c r="R99" s="291">
        <v>1000</v>
      </c>
      <c r="S99" s="291">
        <v>1050</v>
      </c>
      <c r="T99" s="291">
        <v>1100</v>
      </c>
      <c r="U99" s="291">
        <v>1150</v>
      </c>
      <c r="V99" s="291">
        <v>1200</v>
      </c>
      <c r="W99" s="291">
        <v>1250</v>
      </c>
      <c r="X99" s="291">
        <v>1300</v>
      </c>
      <c r="Y99" s="291">
        <v>1350</v>
      </c>
      <c r="Z99" s="291">
        <v>1400</v>
      </c>
      <c r="AA99" s="291">
        <v>1450</v>
      </c>
      <c r="AB99" s="291">
        <v>1500</v>
      </c>
      <c r="AC99" s="291">
        <v>1550</v>
      </c>
      <c r="AD99" s="291">
        <v>1600</v>
      </c>
      <c r="AE99" s="291">
        <v>1650</v>
      </c>
      <c r="AF99" s="291">
        <v>1700</v>
      </c>
      <c r="AG99" s="291">
        <v>1750</v>
      </c>
      <c r="AH99" s="291">
        <v>1800</v>
      </c>
      <c r="AI99" s="291">
        <v>1850</v>
      </c>
      <c r="AJ99" s="291">
        <v>1900</v>
      </c>
      <c r="AK99" s="291">
        <v>1950</v>
      </c>
      <c r="AL99" s="291">
        <v>2000</v>
      </c>
      <c r="AM99" s="291">
        <v>2050</v>
      </c>
      <c r="AN99" s="291">
        <v>2100</v>
      </c>
      <c r="AO99" s="291">
        <v>2150</v>
      </c>
      <c r="AP99" s="291">
        <v>2200</v>
      </c>
      <c r="AQ99" s="291">
        <v>2250</v>
      </c>
      <c r="AR99" s="291">
        <v>2300</v>
      </c>
      <c r="AS99" s="291">
        <v>2350</v>
      </c>
      <c r="AT99" s="291">
        <v>2400</v>
      </c>
      <c r="AU99" s="291">
        <v>2450</v>
      </c>
      <c r="AV99" s="291">
        <v>2500</v>
      </c>
      <c r="AW99" s="291">
        <v>2550</v>
      </c>
      <c r="AX99" s="291">
        <v>2600</v>
      </c>
      <c r="AY99" s="291">
        <v>2650</v>
      </c>
      <c r="AZ99" s="291">
        <v>2700</v>
      </c>
      <c r="BA99" s="291">
        <v>2750</v>
      </c>
      <c r="BB99" s="291">
        <v>2800</v>
      </c>
      <c r="BC99" s="291">
        <v>2850</v>
      </c>
      <c r="BD99" s="291">
        <v>2900</v>
      </c>
      <c r="BE99" s="292">
        <v>2950</v>
      </c>
      <c r="BF99" s="293">
        <v>3000</v>
      </c>
      <c r="BG99" s="274"/>
      <c r="BH99" s="274"/>
      <c r="BJ99" s="218">
        <v>500</v>
      </c>
      <c r="BK99" s="294">
        <v>550</v>
      </c>
      <c r="BL99" s="295">
        <v>600</v>
      </c>
      <c r="BM99" s="296">
        <v>650</v>
      </c>
      <c r="BN99" s="296">
        <v>700</v>
      </c>
      <c r="BO99" s="296">
        <v>750</v>
      </c>
      <c r="BP99" s="296">
        <v>800</v>
      </c>
      <c r="BQ99" s="296">
        <v>850</v>
      </c>
      <c r="BR99" s="296">
        <v>900</v>
      </c>
      <c r="BS99" s="296">
        <v>950</v>
      </c>
      <c r="BT99" s="296">
        <v>1000</v>
      </c>
      <c r="BU99" s="296">
        <v>1050</v>
      </c>
      <c r="BV99" s="296">
        <v>1100</v>
      </c>
      <c r="BW99" s="296">
        <v>1150</v>
      </c>
      <c r="BX99" s="296">
        <v>1200</v>
      </c>
      <c r="BY99" s="296">
        <v>1250</v>
      </c>
      <c r="BZ99" s="296">
        <v>1300</v>
      </c>
      <c r="CA99" s="296">
        <v>1350</v>
      </c>
      <c r="CB99" s="296">
        <v>1400</v>
      </c>
      <c r="CC99" s="296">
        <v>1450</v>
      </c>
      <c r="CD99" s="296">
        <v>1500</v>
      </c>
      <c r="CE99" s="296">
        <v>1550</v>
      </c>
      <c r="CF99" s="296">
        <v>1600</v>
      </c>
      <c r="CG99" s="296">
        <v>1650</v>
      </c>
      <c r="CH99" s="296">
        <v>1700</v>
      </c>
      <c r="CI99" s="296">
        <v>1750</v>
      </c>
      <c r="CJ99" s="296">
        <v>1800</v>
      </c>
      <c r="CK99" s="296">
        <v>1850</v>
      </c>
      <c r="CL99" s="296">
        <v>1900</v>
      </c>
      <c r="CM99" s="296">
        <v>1950</v>
      </c>
      <c r="CN99" s="296">
        <v>2000</v>
      </c>
      <c r="CO99" s="296">
        <v>2050</v>
      </c>
      <c r="CP99" s="296">
        <v>2100</v>
      </c>
      <c r="CQ99" s="296">
        <v>2150</v>
      </c>
      <c r="CR99" s="296">
        <v>2200</v>
      </c>
      <c r="CS99" s="296">
        <v>2250</v>
      </c>
      <c r="CT99" s="296">
        <v>2300</v>
      </c>
      <c r="CU99" s="296">
        <v>2350</v>
      </c>
      <c r="CV99" s="296">
        <v>2400</v>
      </c>
      <c r="CW99" s="296">
        <v>2450</v>
      </c>
      <c r="CX99" s="296">
        <v>2500</v>
      </c>
      <c r="CY99" s="296">
        <v>2550</v>
      </c>
      <c r="CZ99" s="296">
        <v>2600</v>
      </c>
      <c r="DA99" s="296">
        <v>2650</v>
      </c>
      <c r="DB99" s="296">
        <v>2700</v>
      </c>
      <c r="DC99" s="296">
        <v>2750</v>
      </c>
      <c r="DD99" s="296">
        <v>2800</v>
      </c>
      <c r="DE99" s="296">
        <v>2850</v>
      </c>
      <c r="DF99" s="296">
        <v>2900</v>
      </c>
    </row>
    <row r="100" spans="1:110" x14ac:dyDescent="0.25">
      <c r="A100" s="297" t="s">
        <v>30</v>
      </c>
      <c r="B100" s="298" t="s">
        <v>31</v>
      </c>
      <c r="C100" s="299"/>
      <c r="D100" s="300"/>
      <c r="E100" s="300"/>
      <c r="F100" s="300"/>
      <c r="G100" s="300"/>
      <c r="H100" s="300"/>
      <c r="I100" s="300"/>
      <c r="J100" s="301"/>
      <c r="K100" s="301"/>
      <c r="L100" s="301">
        <f t="shared" ref="L100:BF100" si="9">((L$99-$H$4)/1000)*$M$34*(($C$8/70)^$W$34)*IF($C$13=1,$AE$34,IF($C$13=2,$AF$34,IF($C$13=3,$AG$34,1)))</f>
        <v>505.51848861989896</v>
      </c>
      <c r="M100" s="301">
        <f t="shared" si="9"/>
        <v>577.73541556559883</v>
      </c>
      <c r="N100" s="301">
        <f t="shared" si="9"/>
        <v>649.95234251129864</v>
      </c>
      <c r="O100" s="301">
        <f t="shared" si="9"/>
        <v>722.16926945699856</v>
      </c>
      <c r="P100" s="301">
        <f t="shared" si="9"/>
        <v>794.38619640269837</v>
      </c>
      <c r="Q100" s="301">
        <f t="shared" si="9"/>
        <v>866.6031233483983</v>
      </c>
      <c r="R100" s="301">
        <f t="shared" si="9"/>
        <v>938.82005029409822</v>
      </c>
      <c r="S100" s="301">
        <f t="shared" si="9"/>
        <v>1011.0369772397979</v>
      </c>
      <c r="T100" s="301">
        <f t="shared" si="9"/>
        <v>1083.2539041854977</v>
      </c>
      <c r="U100" s="301">
        <f t="shared" si="9"/>
        <v>1155.4708311311977</v>
      </c>
      <c r="V100" s="301">
        <f t="shared" si="9"/>
        <v>1227.6877580768974</v>
      </c>
      <c r="W100" s="301">
        <f t="shared" si="9"/>
        <v>1299.9046850225973</v>
      </c>
      <c r="X100" s="301">
        <f t="shared" si="9"/>
        <v>1372.121611968297</v>
      </c>
      <c r="Y100" s="301">
        <f t="shared" si="9"/>
        <v>1444.3385389139971</v>
      </c>
      <c r="Z100" s="301">
        <f t="shared" si="9"/>
        <v>1516.5554658596971</v>
      </c>
      <c r="AA100" s="301">
        <f t="shared" si="9"/>
        <v>1588.7723928053967</v>
      </c>
      <c r="AB100" s="301">
        <f t="shared" si="9"/>
        <v>1660.9893197510964</v>
      </c>
      <c r="AC100" s="301">
        <f t="shared" si="9"/>
        <v>1733.2062466967966</v>
      </c>
      <c r="AD100" s="301">
        <f t="shared" si="9"/>
        <v>1805.4231736424963</v>
      </c>
      <c r="AE100" s="301">
        <f t="shared" si="9"/>
        <v>1877.6401005881964</v>
      </c>
      <c r="AF100" s="301">
        <f t="shared" si="9"/>
        <v>1949.8570275338961</v>
      </c>
      <c r="AG100" s="301">
        <f t="shared" si="9"/>
        <v>2022.0739544795958</v>
      </c>
      <c r="AH100" s="301">
        <f t="shared" si="9"/>
        <v>2094.2908814252955</v>
      </c>
      <c r="AI100" s="301">
        <f t="shared" si="9"/>
        <v>2166.5078083709955</v>
      </c>
      <c r="AJ100" s="301">
        <f t="shared" si="9"/>
        <v>2238.7247353166958</v>
      </c>
      <c r="AK100" s="301">
        <f t="shared" si="9"/>
        <v>2310.9416622623953</v>
      </c>
      <c r="AL100" s="301">
        <f t="shared" si="9"/>
        <v>2383.1585892080952</v>
      </c>
      <c r="AM100" s="301">
        <f t="shared" si="9"/>
        <v>2455.3755161537947</v>
      </c>
      <c r="AN100" s="301">
        <f t="shared" si="9"/>
        <v>2527.5924430994951</v>
      </c>
      <c r="AO100" s="301">
        <f t="shared" si="9"/>
        <v>2599.8093700451946</v>
      </c>
      <c r="AP100" s="301">
        <f t="shared" si="9"/>
        <v>2672.0262969908945</v>
      </c>
      <c r="AQ100" s="301">
        <f t="shared" si="9"/>
        <v>2744.2432239365939</v>
      </c>
      <c r="AR100" s="301">
        <f t="shared" si="9"/>
        <v>2816.4601508822943</v>
      </c>
      <c r="AS100" s="301">
        <f t="shared" si="9"/>
        <v>2888.6770778279943</v>
      </c>
      <c r="AT100" s="301">
        <f t="shared" si="9"/>
        <v>2960.8940047736937</v>
      </c>
      <c r="AU100" s="301">
        <f t="shared" si="9"/>
        <v>3033.1109317193941</v>
      </c>
      <c r="AV100" s="301">
        <f t="shared" si="9"/>
        <v>3105.3278586650936</v>
      </c>
      <c r="AW100" s="301">
        <f t="shared" si="9"/>
        <v>3177.5447856107935</v>
      </c>
      <c r="AX100" s="301">
        <f t="shared" si="9"/>
        <v>3249.761712556493</v>
      </c>
      <c r="AY100" s="301">
        <f t="shared" si="9"/>
        <v>3321.9786395021929</v>
      </c>
      <c r="AZ100" s="301">
        <f t="shared" si="9"/>
        <v>3394.1955664478928</v>
      </c>
      <c r="BA100" s="301">
        <f t="shared" si="9"/>
        <v>3466.4124933935932</v>
      </c>
      <c r="BB100" s="301">
        <f t="shared" si="9"/>
        <v>3538.6294203392931</v>
      </c>
      <c r="BC100" s="301">
        <f t="shared" si="9"/>
        <v>3610.8463472849926</v>
      </c>
      <c r="BD100" s="301">
        <f t="shared" si="9"/>
        <v>3683.0632742306921</v>
      </c>
      <c r="BE100" s="301">
        <f t="shared" si="9"/>
        <v>3755.2802011763929</v>
      </c>
      <c r="BF100" s="301">
        <f t="shared" si="9"/>
        <v>3827.4971281220919</v>
      </c>
      <c r="BG100" s="274"/>
      <c r="BH100" s="274"/>
      <c r="BJ100" s="6" t="e">
        <f t="shared" ref="BJ100:BY111" si="10">J104/J100</f>
        <v>#DIV/0!</v>
      </c>
      <c r="BK100" s="6" t="e">
        <f t="shared" si="10"/>
        <v>#DIV/0!</v>
      </c>
      <c r="BL100" s="6">
        <f t="shared" si="10"/>
        <v>1.2412886546405633</v>
      </c>
      <c r="BM100" s="6">
        <f t="shared" si="10"/>
        <v>1.2412886546405633</v>
      </c>
      <c r="BN100" s="6">
        <f t="shared" si="10"/>
        <v>1.2412886546405635</v>
      </c>
      <c r="BO100" s="6">
        <f t="shared" si="10"/>
        <v>1.2412886546405633</v>
      </c>
      <c r="BP100" s="6">
        <f t="shared" si="10"/>
        <v>1.2412886546405635</v>
      </c>
      <c r="BQ100" s="6">
        <f t="shared" si="10"/>
        <v>1.2412886546405633</v>
      </c>
      <c r="BR100" s="6">
        <f t="shared" si="10"/>
        <v>1.2412886546405635</v>
      </c>
      <c r="BS100" s="6">
        <f t="shared" si="10"/>
        <v>1.2412886546405633</v>
      </c>
      <c r="BT100" s="6">
        <f t="shared" si="10"/>
        <v>1.2412886546405635</v>
      </c>
      <c r="BU100" s="6">
        <f t="shared" si="10"/>
        <v>1.2412886546405633</v>
      </c>
      <c r="BV100" s="6">
        <f t="shared" si="10"/>
        <v>1.2412886546405635</v>
      </c>
      <c r="BW100" s="6">
        <f t="shared" si="10"/>
        <v>1.2412886546405635</v>
      </c>
      <c r="BX100" s="6">
        <f t="shared" si="10"/>
        <v>1.2412886546405635</v>
      </c>
      <c r="BY100" s="6">
        <f t="shared" si="10"/>
        <v>1.2412886546405633</v>
      </c>
      <c r="BZ100" s="6">
        <f t="shared" ref="BZ100:CO111" si="11">Z104/Z100</f>
        <v>1.2412886546405633</v>
      </c>
      <c r="CA100" s="6">
        <f t="shared" si="11"/>
        <v>1.2412886546405635</v>
      </c>
      <c r="CB100" s="6">
        <f t="shared" si="11"/>
        <v>1.2412886546405635</v>
      </c>
      <c r="CC100" s="6">
        <f t="shared" si="11"/>
        <v>1.2412886546405633</v>
      </c>
      <c r="CD100" s="6">
        <f t="shared" si="11"/>
        <v>1.2412886546405635</v>
      </c>
      <c r="CE100" s="6">
        <f t="shared" si="11"/>
        <v>1.2412886546405635</v>
      </c>
      <c r="CF100" s="6">
        <f t="shared" si="11"/>
        <v>1.2412886546405633</v>
      </c>
      <c r="CG100" s="6">
        <f t="shared" si="11"/>
        <v>1.2412886546405633</v>
      </c>
      <c r="CH100" s="6">
        <f t="shared" si="11"/>
        <v>1.2412886546405635</v>
      </c>
      <c r="CI100" s="6">
        <f t="shared" si="11"/>
        <v>1.2412886546405635</v>
      </c>
      <c r="CJ100" s="6">
        <f t="shared" si="11"/>
        <v>1.2412886546405635</v>
      </c>
      <c r="CK100" s="6">
        <f t="shared" si="11"/>
        <v>1.2412886546405633</v>
      </c>
      <c r="CL100" s="6">
        <f t="shared" si="11"/>
        <v>1.2412886546405633</v>
      </c>
      <c r="CM100" s="6">
        <f t="shared" si="11"/>
        <v>1.2412886546405635</v>
      </c>
      <c r="CN100" s="6">
        <f t="shared" si="11"/>
        <v>1.2412886546405633</v>
      </c>
      <c r="CO100" s="6">
        <f t="shared" si="11"/>
        <v>1.2412886546405635</v>
      </c>
      <c r="CP100" s="6">
        <f t="shared" ref="CP100:DE111" si="12">AP104/AP100</f>
        <v>1.2412886546405635</v>
      </c>
      <c r="CQ100" s="6">
        <f t="shared" si="12"/>
        <v>1.2412886546405635</v>
      </c>
      <c r="CR100" s="6">
        <f t="shared" si="12"/>
        <v>1.2412886546405635</v>
      </c>
      <c r="CS100" s="6">
        <f t="shared" si="12"/>
        <v>1.2412886546405633</v>
      </c>
      <c r="CT100" s="6">
        <f t="shared" si="12"/>
        <v>1.2412886546405633</v>
      </c>
      <c r="CU100" s="6">
        <f t="shared" si="12"/>
        <v>1.2412886546405633</v>
      </c>
      <c r="CV100" s="6">
        <f t="shared" si="12"/>
        <v>1.2412886546405635</v>
      </c>
      <c r="CW100" s="6">
        <f t="shared" si="12"/>
        <v>1.2412886546405635</v>
      </c>
      <c r="CX100" s="6">
        <f t="shared" si="12"/>
        <v>1.2412886546405635</v>
      </c>
      <c r="CY100" s="6">
        <f t="shared" si="12"/>
        <v>1.2412886546405635</v>
      </c>
      <c r="CZ100" s="6">
        <f t="shared" si="12"/>
        <v>1.2412886546405637</v>
      </c>
      <c r="DA100" s="6">
        <f t="shared" si="12"/>
        <v>1.2412886546405633</v>
      </c>
      <c r="DB100" s="6">
        <f t="shared" si="12"/>
        <v>1.2412886546405635</v>
      </c>
      <c r="DC100" s="6">
        <f t="shared" si="12"/>
        <v>1.2412886546405635</v>
      </c>
      <c r="DD100" s="6">
        <f t="shared" si="12"/>
        <v>1.2412886546405635</v>
      </c>
      <c r="DE100" s="6">
        <f t="shared" si="12"/>
        <v>1.2412886546405635</v>
      </c>
      <c r="DF100" s="6">
        <f t="shared" ref="DF100:DF111" si="13">BF104/BF100</f>
        <v>1.2412886546405635</v>
      </c>
    </row>
    <row r="101" spans="1:110" x14ac:dyDescent="0.25">
      <c r="A101" s="297"/>
      <c r="B101" s="302" t="s">
        <v>32</v>
      </c>
      <c r="C101" s="303"/>
      <c r="D101" s="304"/>
      <c r="E101" s="304"/>
      <c r="F101" s="304"/>
      <c r="G101" s="304"/>
      <c r="H101" s="304"/>
      <c r="I101" s="304"/>
      <c r="J101" s="305"/>
      <c r="K101" s="305"/>
      <c r="L101" s="305">
        <f t="shared" ref="L101:BF101" si="14">((L$99-$H$4)/1000)*$N$34*(($C$8/70)^$X$34)*IF($C$13=1,$AE$34,IF($C$13=2,$AF$34,IF($C$13=3,$AG$34,1)))</f>
        <v>565.40914668355617</v>
      </c>
      <c r="M101" s="305">
        <f t="shared" si="14"/>
        <v>646.18188192406433</v>
      </c>
      <c r="N101" s="305">
        <f t="shared" si="14"/>
        <v>726.95461716457226</v>
      </c>
      <c r="O101" s="305">
        <f t="shared" si="14"/>
        <v>807.7273524050803</v>
      </c>
      <c r="P101" s="305">
        <f t="shared" si="14"/>
        <v>888.50008764558845</v>
      </c>
      <c r="Q101" s="305">
        <f t="shared" si="14"/>
        <v>969.27282288609638</v>
      </c>
      <c r="R101" s="305">
        <f t="shared" si="14"/>
        <v>1050.0455581266046</v>
      </c>
      <c r="S101" s="305">
        <f t="shared" si="14"/>
        <v>1130.8182933671123</v>
      </c>
      <c r="T101" s="305">
        <f t="shared" si="14"/>
        <v>1211.5910286076205</v>
      </c>
      <c r="U101" s="305">
        <f t="shared" si="14"/>
        <v>1292.3637638481287</v>
      </c>
      <c r="V101" s="305">
        <f t="shared" si="14"/>
        <v>1373.1364990886366</v>
      </c>
      <c r="W101" s="305">
        <f t="shared" si="14"/>
        <v>1453.9092343291445</v>
      </c>
      <c r="X101" s="305">
        <f t="shared" si="14"/>
        <v>1534.6819695696524</v>
      </c>
      <c r="Y101" s="305">
        <f t="shared" si="14"/>
        <v>1615.4547048101606</v>
      </c>
      <c r="Z101" s="305">
        <f t="shared" si="14"/>
        <v>1696.227440050669</v>
      </c>
      <c r="AA101" s="305">
        <f t="shared" si="14"/>
        <v>1777.0001752911769</v>
      </c>
      <c r="AB101" s="305">
        <f t="shared" si="14"/>
        <v>1857.7729105316846</v>
      </c>
      <c r="AC101" s="305">
        <f t="shared" si="14"/>
        <v>1938.5456457721928</v>
      </c>
      <c r="AD101" s="305">
        <f t="shared" si="14"/>
        <v>2019.3183810127007</v>
      </c>
      <c r="AE101" s="305">
        <f t="shared" si="14"/>
        <v>2100.0911162532093</v>
      </c>
      <c r="AF101" s="305">
        <f t="shared" si="14"/>
        <v>2180.863851493717</v>
      </c>
      <c r="AG101" s="305">
        <f t="shared" si="14"/>
        <v>2261.6365867342247</v>
      </c>
      <c r="AH101" s="305">
        <f t="shared" si="14"/>
        <v>2342.4093219747328</v>
      </c>
      <c r="AI101" s="305">
        <f t="shared" si="14"/>
        <v>2423.182057215241</v>
      </c>
      <c r="AJ101" s="305">
        <f t="shared" si="14"/>
        <v>2503.9547924557492</v>
      </c>
      <c r="AK101" s="305">
        <f t="shared" si="14"/>
        <v>2584.7275276962573</v>
      </c>
      <c r="AL101" s="305">
        <f t="shared" si="14"/>
        <v>2665.5002629367646</v>
      </c>
      <c r="AM101" s="305">
        <f t="shared" si="14"/>
        <v>2746.2729981772732</v>
      </c>
      <c r="AN101" s="305">
        <f t="shared" si="14"/>
        <v>2827.0457334177809</v>
      </c>
      <c r="AO101" s="305">
        <f t="shared" si="14"/>
        <v>2907.818468658289</v>
      </c>
      <c r="AP101" s="305">
        <f t="shared" si="14"/>
        <v>2988.5912038987972</v>
      </c>
      <c r="AQ101" s="305">
        <f t="shared" si="14"/>
        <v>3069.3639391393049</v>
      </c>
      <c r="AR101" s="305">
        <f t="shared" si="14"/>
        <v>3150.136674379813</v>
      </c>
      <c r="AS101" s="305">
        <f t="shared" si="14"/>
        <v>3230.9094096203212</v>
      </c>
      <c r="AT101" s="305">
        <f t="shared" si="14"/>
        <v>3311.6821448608289</v>
      </c>
      <c r="AU101" s="305">
        <f t="shared" si="14"/>
        <v>3392.4548801013379</v>
      </c>
      <c r="AV101" s="305">
        <f t="shared" si="14"/>
        <v>3473.2276153418452</v>
      </c>
      <c r="AW101" s="305">
        <f t="shared" si="14"/>
        <v>3554.0003505823538</v>
      </c>
      <c r="AX101" s="305">
        <f t="shared" si="14"/>
        <v>3634.773085822861</v>
      </c>
      <c r="AY101" s="305">
        <f t="shared" si="14"/>
        <v>3715.5458210633692</v>
      </c>
      <c r="AZ101" s="305">
        <f t="shared" si="14"/>
        <v>3796.3185563038778</v>
      </c>
      <c r="BA101" s="305">
        <f t="shared" si="14"/>
        <v>3877.0912915443855</v>
      </c>
      <c r="BB101" s="305">
        <f t="shared" si="14"/>
        <v>3957.8640267848937</v>
      </c>
      <c r="BC101" s="305">
        <f t="shared" si="14"/>
        <v>4038.6367620254014</v>
      </c>
      <c r="BD101" s="305">
        <f t="shared" si="14"/>
        <v>4119.4094972659086</v>
      </c>
      <c r="BE101" s="305">
        <f t="shared" si="14"/>
        <v>4200.1822325064186</v>
      </c>
      <c r="BF101" s="305">
        <f t="shared" si="14"/>
        <v>4280.9549677469249</v>
      </c>
      <c r="BG101" s="274"/>
      <c r="BH101" s="274"/>
      <c r="BJ101" s="6" t="e">
        <f t="shared" si="10"/>
        <v>#DIV/0!</v>
      </c>
      <c r="BK101" s="6" t="e">
        <f t="shared" si="10"/>
        <v>#DIV/0!</v>
      </c>
      <c r="BL101" s="6">
        <f t="shared" si="10"/>
        <v>1.2391179152698477</v>
      </c>
      <c r="BM101" s="6">
        <f t="shared" si="10"/>
        <v>1.2391179152698479</v>
      </c>
      <c r="BN101" s="6">
        <f t="shared" si="10"/>
        <v>1.2391179152698477</v>
      </c>
      <c r="BO101" s="6">
        <f t="shared" si="10"/>
        <v>1.2391179152698479</v>
      </c>
      <c r="BP101" s="6">
        <f t="shared" si="10"/>
        <v>1.2391179152698477</v>
      </c>
      <c r="BQ101" s="6">
        <f t="shared" si="10"/>
        <v>1.2391179152698477</v>
      </c>
      <c r="BR101" s="6">
        <f t="shared" si="10"/>
        <v>1.2391179152698477</v>
      </c>
      <c r="BS101" s="6">
        <f t="shared" si="10"/>
        <v>1.2391179152698477</v>
      </c>
      <c r="BT101" s="6">
        <f t="shared" si="10"/>
        <v>1.2391179152698477</v>
      </c>
      <c r="BU101" s="6">
        <f t="shared" si="10"/>
        <v>1.2391179152698479</v>
      </c>
      <c r="BV101" s="6">
        <f t="shared" si="10"/>
        <v>1.2391179152698477</v>
      </c>
      <c r="BW101" s="6">
        <f t="shared" si="10"/>
        <v>1.2391179152698477</v>
      </c>
      <c r="BX101" s="6">
        <f t="shared" si="10"/>
        <v>1.2391179152698477</v>
      </c>
      <c r="BY101" s="6">
        <f t="shared" si="10"/>
        <v>1.2391179152698479</v>
      </c>
      <c r="BZ101" s="6">
        <f t="shared" si="11"/>
        <v>1.2391179152698475</v>
      </c>
      <c r="CA101" s="6">
        <f t="shared" si="11"/>
        <v>1.2391179152698477</v>
      </c>
      <c r="CB101" s="6">
        <f t="shared" si="11"/>
        <v>1.2391179152698479</v>
      </c>
      <c r="CC101" s="6">
        <f t="shared" si="11"/>
        <v>1.2391179152698477</v>
      </c>
      <c r="CD101" s="6">
        <f t="shared" si="11"/>
        <v>1.2391179152698482</v>
      </c>
      <c r="CE101" s="6">
        <f t="shared" si="11"/>
        <v>1.2391179152698477</v>
      </c>
      <c r="CF101" s="6">
        <f t="shared" si="11"/>
        <v>1.2391179152698479</v>
      </c>
      <c r="CG101" s="6">
        <f t="shared" si="11"/>
        <v>1.2391179152698477</v>
      </c>
      <c r="CH101" s="6">
        <f t="shared" si="11"/>
        <v>1.2391179152698477</v>
      </c>
      <c r="CI101" s="6">
        <f t="shared" si="11"/>
        <v>1.2391179152698477</v>
      </c>
      <c r="CJ101" s="6">
        <f t="shared" si="11"/>
        <v>1.2391179152698479</v>
      </c>
      <c r="CK101" s="6">
        <f t="shared" si="11"/>
        <v>1.2391179152698479</v>
      </c>
      <c r="CL101" s="6">
        <f t="shared" si="11"/>
        <v>1.2391179152698479</v>
      </c>
      <c r="CM101" s="6">
        <f t="shared" si="11"/>
        <v>1.2391179152698477</v>
      </c>
      <c r="CN101" s="6">
        <f t="shared" si="11"/>
        <v>1.2391179152698479</v>
      </c>
      <c r="CO101" s="6">
        <f t="shared" si="11"/>
        <v>1.2391179152698477</v>
      </c>
      <c r="CP101" s="6">
        <f t="shared" si="12"/>
        <v>1.2391179152698479</v>
      </c>
      <c r="CQ101" s="6">
        <f t="shared" si="12"/>
        <v>1.2391179152698477</v>
      </c>
      <c r="CR101" s="6">
        <f t="shared" si="12"/>
        <v>1.2391179152698479</v>
      </c>
      <c r="CS101" s="6">
        <f t="shared" si="12"/>
        <v>1.2391179152698479</v>
      </c>
      <c r="CT101" s="6">
        <f t="shared" si="12"/>
        <v>1.2391179152698479</v>
      </c>
      <c r="CU101" s="6">
        <f t="shared" si="12"/>
        <v>1.2391179152698475</v>
      </c>
      <c r="CV101" s="6">
        <f t="shared" si="12"/>
        <v>1.2391179152698479</v>
      </c>
      <c r="CW101" s="6">
        <f t="shared" si="12"/>
        <v>1.2391179152698477</v>
      </c>
      <c r="CX101" s="6">
        <f t="shared" si="12"/>
        <v>1.2391179152698479</v>
      </c>
      <c r="CY101" s="6">
        <f t="shared" si="12"/>
        <v>1.2391179152698479</v>
      </c>
      <c r="CZ101" s="6">
        <f t="shared" si="12"/>
        <v>1.2391179152698477</v>
      </c>
      <c r="DA101" s="6">
        <f t="shared" si="12"/>
        <v>1.2391179152698477</v>
      </c>
      <c r="DB101" s="6">
        <f t="shared" si="12"/>
        <v>1.2391179152698479</v>
      </c>
      <c r="DC101" s="6">
        <f t="shared" si="12"/>
        <v>1.2391179152698482</v>
      </c>
      <c r="DD101" s="6">
        <f t="shared" si="12"/>
        <v>1.2391179152698479</v>
      </c>
      <c r="DE101" s="6">
        <f t="shared" si="12"/>
        <v>1.2391179152698477</v>
      </c>
      <c r="DF101" s="6">
        <f t="shared" si="13"/>
        <v>1.2391179152698482</v>
      </c>
    </row>
    <row r="102" spans="1:110" x14ac:dyDescent="0.25">
      <c r="A102" s="297"/>
      <c r="B102" s="302" t="s">
        <v>33</v>
      </c>
      <c r="C102" s="303"/>
      <c r="D102" s="304"/>
      <c r="E102" s="304"/>
      <c r="F102" s="304"/>
      <c r="G102" s="304"/>
      <c r="H102" s="304"/>
      <c r="I102" s="304"/>
      <c r="J102" s="305"/>
      <c r="K102" s="305"/>
      <c r="L102" s="305">
        <f t="shared" ref="L102:BF102" si="15">((L$99-$H$4)/1000)*$P$34*(($C$8/70)^$Z$34)*IF($C$13=1,$AE$34,IF($C$13=2,$AF$34,IF($C$13=3,$AG$34,1)))</f>
        <v>796.44012222850836</v>
      </c>
      <c r="M102" s="305">
        <f t="shared" si="15"/>
        <v>910.21728254686684</v>
      </c>
      <c r="N102" s="305">
        <f t="shared" si="15"/>
        <v>1023.9944428652251</v>
      </c>
      <c r="O102" s="305">
        <f t="shared" si="15"/>
        <v>1137.7716031835835</v>
      </c>
      <c r="P102" s="305">
        <f t="shared" si="15"/>
        <v>1251.5487635019419</v>
      </c>
      <c r="Q102" s="305">
        <f t="shared" si="15"/>
        <v>1365.3259238203002</v>
      </c>
      <c r="R102" s="305">
        <f t="shared" si="15"/>
        <v>1479.1030841386587</v>
      </c>
      <c r="S102" s="305">
        <f t="shared" si="15"/>
        <v>1592.8802444570167</v>
      </c>
      <c r="T102" s="305">
        <f t="shared" si="15"/>
        <v>1706.6574047753752</v>
      </c>
      <c r="U102" s="305">
        <f t="shared" si="15"/>
        <v>1820.4345650937337</v>
      </c>
      <c r="V102" s="305">
        <f t="shared" si="15"/>
        <v>1934.2117254120922</v>
      </c>
      <c r="W102" s="305">
        <f t="shared" si="15"/>
        <v>2047.9888857304502</v>
      </c>
      <c r="X102" s="305">
        <f t="shared" si="15"/>
        <v>2161.7660460488082</v>
      </c>
      <c r="Y102" s="305">
        <f t="shared" si="15"/>
        <v>2275.5432063671669</v>
      </c>
      <c r="Z102" s="305">
        <f t="shared" si="15"/>
        <v>2389.3203666855256</v>
      </c>
      <c r="AA102" s="305">
        <f t="shared" si="15"/>
        <v>2503.0975270038839</v>
      </c>
      <c r="AB102" s="305">
        <f t="shared" si="15"/>
        <v>2616.8746873222422</v>
      </c>
      <c r="AC102" s="305">
        <f t="shared" si="15"/>
        <v>2730.6518476406004</v>
      </c>
      <c r="AD102" s="305">
        <f t="shared" si="15"/>
        <v>2844.4290079589587</v>
      </c>
      <c r="AE102" s="305">
        <f t="shared" si="15"/>
        <v>2958.2061682773174</v>
      </c>
      <c r="AF102" s="305">
        <f t="shared" si="15"/>
        <v>3071.9833285956756</v>
      </c>
      <c r="AG102" s="305">
        <f t="shared" si="15"/>
        <v>3185.7604889140334</v>
      </c>
      <c r="AH102" s="305">
        <f t="shared" si="15"/>
        <v>3299.5376492323921</v>
      </c>
      <c r="AI102" s="305">
        <f t="shared" si="15"/>
        <v>3413.3148095507504</v>
      </c>
      <c r="AJ102" s="305">
        <f t="shared" si="15"/>
        <v>3527.0919698691082</v>
      </c>
      <c r="AK102" s="305">
        <f t="shared" si="15"/>
        <v>3640.8691301874674</v>
      </c>
      <c r="AL102" s="305">
        <f t="shared" si="15"/>
        <v>3754.6462905058256</v>
      </c>
      <c r="AM102" s="305">
        <f t="shared" si="15"/>
        <v>3868.4234508241843</v>
      </c>
      <c r="AN102" s="305">
        <f t="shared" si="15"/>
        <v>3982.2006111425426</v>
      </c>
      <c r="AO102" s="305">
        <f t="shared" si="15"/>
        <v>4095.9777714609004</v>
      </c>
      <c r="AP102" s="305">
        <f t="shared" si="15"/>
        <v>4209.7549317792591</v>
      </c>
      <c r="AQ102" s="305">
        <f t="shared" si="15"/>
        <v>4323.5320920976164</v>
      </c>
      <c r="AR102" s="305">
        <f t="shared" si="15"/>
        <v>4437.3092524159756</v>
      </c>
      <c r="AS102" s="305">
        <f t="shared" si="15"/>
        <v>4551.0864127343339</v>
      </c>
      <c r="AT102" s="305">
        <f t="shared" si="15"/>
        <v>4664.8635730526921</v>
      </c>
      <c r="AU102" s="305">
        <f t="shared" si="15"/>
        <v>4778.6407333710513</v>
      </c>
      <c r="AV102" s="305">
        <f t="shared" si="15"/>
        <v>4892.4178936894086</v>
      </c>
      <c r="AW102" s="305">
        <f t="shared" si="15"/>
        <v>5006.1950540077678</v>
      </c>
      <c r="AX102" s="305">
        <f t="shared" si="15"/>
        <v>5119.9722143261251</v>
      </c>
      <c r="AY102" s="305">
        <f t="shared" si="15"/>
        <v>5233.7493746444843</v>
      </c>
      <c r="AZ102" s="305">
        <f t="shared" si="15"/>
        <v>5347.5265349628426</v>
      </c>
      <c r="BA102" s="305">
        <f t="shared" si="15"/>
        <v>5461.3036952812008</v>
      </c>
      <c r="BB102" s="305">
        <f t="shared" si="15"/>
        <v>5575.0808555995591</v>
      </c>
      <c r="BC102" s="305">
        <f t="shared" si="15"/>
        <v>5688.8580159179173</v>
      </c>
      <c r="BD102" s="305">
        <f t="shared" si="15"/>
        <v>5802.6351762362747</v>
      </c>
      <c r="BE102" s="305">
        <f t="shared" si="15"/>
        <v>5916.4123365546347</v>
      </c>
      <c r="BF102" s="305">
        <f t="shared" si="15"/>
        <v>6030.189496872993</v>
      </c>
      <c r="BG102" s="274"/>
      <c r="BH102" s="274"/>
      <c r="BJ102" s="6" t="e">
        <f t="shared" si="10"/>
        <v>#DIV/0!</v>
      </c>
      <c r="BK102" s="6" t="e">
        <f t="shared" si="10"/>
        <v>#DIV/0!</v>
      </c>
      <c r="BL102" s="6">
        <f t="shared" si="10"/>
        <v>1.1899316951317993</v>
      </c>
      <c r="BM102" s="6">
        <f t="shared" si="10"/>
        <v>1.1899316951317993</v>
      </c>
      <c r="BN102" s="6">
        <f t="shared" si="10"/>
        <v>1.1899316951317993</v>
      </c>
      <c r="BO102" s="6">
        <f t="shared" si="10"/>
        <v>1.1899316951317991</v>
      </c>
      <c r="BP102" s="6">
        <f t="shared" si="10"/>
        <v>1.1899316951317993</v>
      </c>
      <c r="BQ102" s="6">
        <f t="shared" si="10"/>
        <v>1.1899316951317991</v>
      </c>
      <c r="BR102" s="6">
        <f t="shared" si="10"/>
        <v>1.1899316951317991</v>
      </c>
      <c r="BS102" s="6">
        <f t="shared" si="10"/>
        <v>1.1899316951317993</v>
      </c>
      <c r="BT102" s="6">
        <f t="shared" si="10"/>
        <v>1.1899316951317993</v>
      </c>
      <c r="BU102" s="6">
        <f t="shared" si="10"/>
        <v>1.1899316951317993</v>
      </c>
      <c r="BV102" s="6">
        <f t="shared" si="10"/>
        <v>1.1899316951317991</v>
      </c>
      <c r="BW102" s="6">
        <f t="shared" si="10"/>
        <v>1.1899316951317993</v>
      </c>
      <c r="BX102" s="6">
        <f t="shared" si="10"/>
        <v>1.1899316951317993</v>
      </c>
      <c r="BY102" s="6">
        <f t="shared" si="10"/>
        <v>1.1899316951317991</v>
      </c>
      <c r="BZ102" s="6">
        <f t="shared" si="11"/>
        <v>1.1899316951317993</v>
      </c>
      <c r="CA102" s="6">
        <f t="shared" si="11"/>
        <v>1.1899316951317993</v>
      </c>
      <c r="CB102" s="6">
        <f t="shared" si="11"/>
        <v>1.1899316951317991</v>
      </c>
      <c r="CC102" s="6">
        <f t="shared" si="11"/>
        <v>1.1899316951317991</v>
      </c>
      <c r="CD102" s="6">
        <f t="shared" si="11"/>
        <v>1.1899316951317993</v>
      </c>
      <c r="CE102" s="6">
        <f t="shared" si="11"/>
        <v>1.1899316951317991</v>
      </c>
      <c r="CF102" s="6">
        <f t="shared" si="11"/>
        <v>1.1899316951317995</v>
      </c>
      <c r="CG102" s="6">
        <f t="shared" si="11"/>
        <v>1.1899316951317993</v>
      </c>
      <c r="CH102" s="6">
        <f t="shared" si="11"/>
        <v>1.1899316951317991</v>
      </c>
      <c r="CI102" s="6">
        <f t="shared" si="11"/>
        <v>1.1899316951317993</v>
      </c>
      <c r="CJ102" s="6">
        <f t="shared" si="11"/>
        <v>1.1899316951317995</v>
      </c>
      <c r="CK102" s="6">
        <f t="shared" si="11"/>
        <v>1.1899316951317993</v>
      </c>
      <c r="CL102" s="6">
        <f t="shared" si="11"/>
        <v>1.1899316951317989</v>
      </c>
      <c r="CM102" s="6">
        <f t="shared" si="11"/>
        <v>1.1899316951317991</v>
      </c>
      <c r="CN102" s="6">
        <f t="shared" si="11"/>
        <v>1.1899316951317989</v>
      </c>
      <c r="CO102" s="6">
        <f t="shared" si="11"/>
        <v>1.1899316951317993</v>
      </c>
      <c r="CP102" s="6">
        <f t="shared" si="12"/>
        <v>1.1899316951317991</v>
      </c>
      <c r="CQ102" s="6">
        <f t="shared" si="12"/>
        <v>1.1899316951317993</v>
      </c>
      <c r="CR102" s="6">
        <f t="shared" si="12"/>
        <v>1.1899316951317993</v>
      </c>
      <c r="CS102" s="6">
        <f t="shared" si="12"/>
        <v>1.1899316951317991</v>
      </c>
      <c r="CT102" s="6">
        <f t="shared" si="12"/>
        <v>1.1899316951317993</v>
      </c>
      <c r="CU102" s="6">
        <f t="shared" si="12"/>
        <v>1.1899316951317993</v>
      </c>
      <c r="CV102" s="6">
        <f t="shared" si="12"/>
        <v>1.1899316951317993</v>
      </c>
      <c r="CW102" s="6">
        <f t="shared" si="12"/>
        <v>1.1899316951317993</v>
      </c>
      <c r="CX102" s="6">
        <f t="shared" si="12"/>
        <v>1.1899316951317993</v>
      </c>
      <c r="CY102" s="6">
        <f t="shared" si="12"/>
        <v>1.1899316951317991</v>
      </c>
      <c r="CZ102" s="6">
        <f t="shared" si="12"/>
        <v>1.1899316951317993</v>
      </c>
      <c r="DA102" s="6">
        <f t="shared" si="12"/>
        <v>1.1899316951317991</v>
      </c>
      <c r="DB102" s="6">
        <f t="shared" si="12"/>
        <v>1.1899316951317993</v>
      </c>
      <c r="DC102" s="6">
        <f t="shared" si="12"/>
        <v>1.1899316951317993</v>
      </c>
      <c r="DD102" s="6">
        <f t="shared" si="12"/>
        <v>1.1899316951317995</v>
      </c>
      <c r="DE102" s="6">
        <f t="shared" si="12"/>
        <v>1.1899316951317991</v>
      </c>
      <c r="DF102" s="6">
        <f t="shared" si="13"/>
        <v>1.1899316951317991</v>
      </c>
    </row>
    <row r="103" spans="1:110" ht="15.75" thickBot="1" x14ac:dyDescent="0.3">
      <c r="A103" s="297"/>
      <c r="B103" s="306" t="s">
        <v>34</v>
      </c>
      <c r="C103" s="307"/>
      <c r="D103" s="308"/>
      <c r="E103" s="308"/>
      <c r="F103" s="308"/>
      <c r="G103" s="308"/>
      <c r="H103" s="308"/>
      <c r="I103" s="308"/>
      <c r="J103" s="309"/>
      <c r="K103" s="309"/>
      <c r="L103" s="309">
        <f t="shared" ref="L103:BF103" si="16">((L$99-$H$4)/1000)*$Q$34*(($C$8/70)^$AA$34)*IF($C$13=1,$AE$34,IF($C$13=2,$AF$34,IF($C$13=3,$AG$34,1)))</f>
        <v>864.0290829930974</v>
      </c>
      <c r="M103" s="309">
        <f t="shared" si="16"/>
        <v>987.46180913496858</v>
      </c>
      <c r="N103" s="309">
        <f t="shared" si="16"/>
        <v>1110.8945352768396</v>
      </c>
      <c r="O103" s="309">
        <f t="shared" si="16"/>
        <v>1234.3272614187106</v>
      </c>
      <c r="P103" s="309">
        <f t="shared" si="16"/>
        <v>1357.7599875605817</v>
      </c>
      <c r="Q103" s="309">
        <f t="shared" si="16"/>
        <v>1481.1927137024527</v>
      </c>
      <c r="R103" s="309">
        <f t="shared" si="16"/>
        <v>1604.6254398443239</v>
      </c>
      <c r="S103" s="309">
        <f t="shared" si="16"/>
        <v>1728.0581659861948</v>
      </c>
      <c r="T103" s="309">
        <f t="shared" si="16"/>
        <v>1851.490892128066</v>
      </c>
      <c r="U103" s="309">
        <f t="shared" si="16"/>
        <v>1974.9236182699372</v>
      </c>
      <c r="V103" s="309">
        <f t="shared" si="16"/>
        <v>2098.3563444118081</v>
      </c>
      <c r="W103" s="309">
        <f t="shared" si="16"/>
        <v>2221.7890705536793</v>
      </c>
      <c r="X103" s="309">
        <f t="shared" si="16"/>
        <v>2345.22179669555</v>
      </c>
      <c r="Y103" s="309">
        <f t="shared" si="16"/>
        <v>2468.6545228374212</v>
      </c>
      <c r="Z103" s="309">
        <f t="shared" si="16"/>
        <v>2592.0872489792923</v>
      </c>
      <c r="AA103" s="309">
        <f t="shared" si="16"/>
        <v>2715.5199751211635</v>
      </c>
      <c r="AB103" s="309">
        <f t="shared" si="16"/>
        <v>2838.9527012630347</v>
      </c>
      <c r="AC103" s="309">
        <f t="shared" si="16"/>
        <v>2962.3854274049054</v>
      </c>
      <c r="AD103" s="309">
        <f t="shared" si="16"/>
        <v>3085.8181535467766</v>
      </c>
      <c r="AE103" s="309">
        <f t="shared" si="16"/>
        <v>3209.2508796886477</v>
      </c>
      <c r="AF103" s="309">
        <f t="shared" si="16"/>
        <v>3332.6836058305184</v>
      </c>
      <c r="AG103" s="309">
        <f t="shared" si="16"/>
        <v>3456.1163319723896</v>
      </c>
      <c r="AH103" s="309">
        <f t="shared" si="16"/>
        <v>3579.5490581142612</v>
      </c>
      <c r="AI103" s="309">
        <f t="shared" si="16"/>
        <v>3702.981784256132</v>
      </c>
      <c r="AJ103" s="309">
        <f t="shared" si="16"/>
        <v>3826.4145103980027</v>
      </c>
      <c r="AK103" s="309">
        <f t="shared" si="16"/>
        <v>3949.8472365398743</v>
      </c>
      <c r="AL103" s="309">
        <f t="shared" si="16"/>
        <v>4073.279962681745</v>
      </c>
      <c r="AM103" s="309">
        <f t="shared" si="16"/>
        <v>4196.7126888236162</v>
      </c>
      <c r="AN103" s="309">
        <f t="shared" si="16"/>
        <v>4320.1454149654874</v>
      </c>
      <c r="AO103" s="309">
        <f t="shared" si="16"/>
        <v>4443.5781411073585</v>
      </c>
      <c r="AP103" s="309">
        <f t="shared" si="16"/>
        <v>4567.0108672492297</v>
      </c>
      <c r="AQ103" s="309">
        <f t="shared" si="16"/>
        <v>4690.4435933911</v>
      </c>
      <c r="AR103" s="309">
        <f t="shared" si="16"/>
        <v>4813.876319532972</v>
      </c>
      <c r="AS103" s="309">
        <f t="shared" si="16"/>
        <v>4937.3090456748423</v>
      </c>
      <c r="AT103" s="309">
        <f t="shared" si="16"/>
        <v>5060.7417718167135</v>
      </c>
      <c r="AU103" s="309">
        <f t="shared" si="16"/>
        <v>5184.1744979585847</v>
      </c>
      <c r="AV103" s="309">
        <f t="shared" si="16"/>
        <v>5307.6072241004558</v>
      </c>
      <c r="AW103" s="309">
        <f t="shared" si="16"/>
        <v>5431.039950242327</v>
      </c>
      <c r="AX103" s="309">
        <f t="shared" si="16"/>
        <v>5554.4726763841982</v>
      </c>
      <c r="AY103" s="309">
        <f t="shared" si="16"/>
        <v>5677.9054025260693</v>
      </c>
      <c r="AZ103" s="309">
        <f t="shared" si="16"/>
        <v>5801.3381286679396</v>
      </c>
      <c r="BA103" s="309">
        <f t="shared" si="16"/>
        <v>5924.7708548098108</v>
      </c>
      <c r="BB103" s="309">
        <f t="shared" si="16"/>
        <v>6048.2035809516819</v>
      </c>
      <c r="BC103" s="309">
        <f t="shared" si="16"/>
        <v>6171.6363070935531</v>
      </c>
      <c r="BD103" s="309">
        <f t="shared" si="16"/>
        <v>6295.0690332354243</v>
      </c>
      <c r="BE103" s="309">
        <f t="shared" si="16"/>
        <v>6418.5017593772955</v>
      </c>
      <c r="BF103" s="309">
        <f t="shared" si="16"/>
        <v>6541.9344855191666</v>
      </c>
      <c r="BG103" s="274"/>
      <c r="BH103" s="274"/>
      <c r="BJ103" s="6" t="e">
        <f t="shared" si="10"/>
        <v>#DIV/0!</v>
      </c>
      <c r="BK103" s="6" t="e">
        <f t="shared" si="10"/>
        <v>#DIV/0!</v>
      </c>
      <c r="BL103" s="6">
        <f t="shared" si="10"/>
        <v>1.2079347357582397</v>
      </c>
      <c r="BM103" s="6">
        <f t="shared" si="10"/>
        <v>1.20793473575824</v>
      </c>
      <c r="BN103" s="6">
        <f t="shared" si="10"/>
        <v>1.2079347357582397</v>
      </c>
      <c r="BO103" s="6">
        <f t="shared" si="10"/>
        <v>1.20793473575824</v>
      </c>
      <c r="BP103" s="6">
        <f t="shared" si="10"/>
        <v>1.20793473575824</v>
      </c>
      <c r="BQ103" s="6">
        <f t="shared" si="10"/>
        <v>1.2079347357582397</v>
      </c>
      <c r="BR103" s="6">
        <f t="shared" si="10"/>
        <v>1.20793473575824</v>
      </c>
      <c r="BS103" s="6">
        <f t="shared" si="10"/>
        <v>1.2079347357582397</v>
      </c>
      <c r="BT103" s="6">
        <f t="shared" si="10"/>
        <v>1.2079347357582402</v>
      </c>
      <c r="BU103" s="6">
        <f t="shared" si="10"/>
        <v>1.20793473575824</v>
      </c>
      <c r="BV103" s="6">
        <f t="shared" si="10"/>
        <v>1.20793473575824</v>
      </c>
      <c r="BW103" s="6">
        <f t="shared" si="10"/>
        <v>1.2079347357582397</v>
      </c>
      <c r="BX103" s="6">
        <f t="shared" si="10"/>
        <v>1.2079347357582402</v>
      </c>
      <c r="BY103" s="6">
        <f t="shared" si="10"/>
        <v>1.20793473575824</v>
      </c>
      <c r="BZ103" s="6">
        <f t="shared" si="11"/>
        <v>1.2079347357582397</v>
      </c>
      <c r="CA103" s="6">
        <f t="shared" si="11"/>
        <v>1.20793473575824</v>
      </c>
      <c r="CB103" s="6">
        <f t="shared" si="11"/>
        <v>1.2079347357582397</v>
      </c>
      <c r="CC103" s="6">
        <f t="shared" si="11"/>
        <v>1.2079347357582397</v>
      </c>
      <c r="CD103" s="6">
        <f t="shared" si="11"/>
        <v>1.20793473575824</v>
      </c>
      <c r="CE103" s="6">
        <f t="shared" si="11"/>
        <v>1.20793473575824</v>
      </c>
      <c r="CF103" s="6">
        <f t="shared" si="11"/>
        <v>1.20793473575824</v>
      </c>
      <c r="CG103" s="6">
        <f t="shared" si="11"/>
        <v>1.2079347357582397</v>
      </c>
      <c r="CH103" s="6">
        <f t="shared" si="11"/>
        <v>1.2079347357582395</v>
      </c>
      <c r="CI103" s="6">
        <f t="shared" si="11"/>
        <v>1.2079347357582402</v>
      </c>
      <c r="CJ103" s="6">
        <f t="shared" si="11"/>
        <v>1.20793473575824</v>
      </c>
      <c r="CK103" s="6">
        <f t="shared" si="11"/>
        <v>1.20793473575824</v>
      </c>
      <c r="CL103" s="6">
        <f t="shared" si="11"/>
        <v>1.20793473575824</v>
      </c>
      <c r="CM103" s="6">
        <f t="shared" si="11"/>
        <v>1.20793473575824</v>
      </c>
      <c r="CN103" s="6">
        <f t="shared" si="11"/>
        <v>1.2079347357582397</v>
      </c>
      <c r="CO103" s="6">
        <f t="shared" si="11"/>
        <v>1.2079347357582397</v>
      </c>
      <c r="CP103" s="6">
        <f t="shared" si="12"/>
        <v>1.20793473575824</v>
      </c>
      <c r="CQ103" s="6">
        <f t="shared" si="12"/>
        <v>1.2079347357582402</v>
      </c>
      <c r="CR103" s="6">
        <f t="shared" si="12"/>
        <v>1.2079347357582397</v>
      </c>
      <c r="CS103" s="6">
        <f t="shared" si="12"/>
        <v>1.20793473575824</v>
      </c>
      <c r="CT103" s="6">
        <f t="shared" si="12"/>
        <v>1.2079347357582397</v>
      </c>
      <c r="CU103" s="6">
        <f t="shared" si="12"/>
        <v>1.2079347357582397</v>
      </c>
      <c r="CV103" s="6">
        <f t="shared" si="12"/>
        <v>1.2079347357582397</v>
      </c>
      <c r="CW103" s="6">
        <f t="shared" si="12"/>
        <v>1.20793473575824</v>
      </c>
      <c r="CX103" s="6">
        <f t="shared" si="12"/>
        <v>1.20793473575824</v>
      </c>
      <c r="CY103" s="6">
        <f t="shared" si="12"/>
        <v>1.2079347357582397</v>
      </c>
      <c r="CZ103" s="6">
        <f t="shared" si="12"/>
        <v>1.20793473575824</v>
      </c>
      <c r="DA103" s="6">
        <f t="shared" si="12"/>
        <v>1.2079347357582397</v>
      </c>
      <c r="DB103" s="6">
        <f t="shared" si="12"/>
        <v>1.2079347357582402</v>
      </c>
      <c r="DC103" s="6">
        <f t="shared" si="12"/>
        <v>1.20793473575824</v>
      </c>
      <c r="DD103" s="6">
        <f t="shared" si="12"/>
        <v>1.2079347357582397</v>
      </c>
      <c r="DE103" s="6">
        <f t="shared" si="12"/>
        <v>1.20793473575824</v>
      </c>
      <c r="DF103" s="6">
        <f t="shared" si="13"/>
        <v>1.2079347357582397</v>
      </c>
    </row>
    <row r="104" spans="1:110" x14ac:dyDescent="0.25">
      <c r="A104" s="297"/>
      <c r="B104" s="310" t="s">
        <v>35</v>
      </c>
      <c r="C104" s="311"/>
      <c r="D104" s="312"/>
      <c r="E104" s="312"/>
      <c r="F104" s="312"/>
      <c r="G104" s="312"/>
      <c r="H104" s="312"/>
      <c r="I104" s="312"/>
      <c r="J104" s="313"/>
      <c r="K104" s="313"/>
      <c r="L104" s="313">
        <f t="shared" ref="L104:BF104" si="17">((L$99-$H$4)/1000)*$M$35*(($C$8/70)^$W$35)*IF($C$13=1,$AE$35,IF($C$13=2,$AF$35,IF($C$13=3,$AG$35,1)))</f>
        <v>627.49436463492532</v>
      </c>
      <c r="M104" s="313">
        <f t="shared" si="17"/>
        <v>717.13641672562892</v>
      </c>
      <c r="N104" s="313">
        <f t="shared" si="17"/>
        <v>806.77846881633263</v>
      </c>
      <c r="O104" s="313">
        <f t="shared" si="17"/>
        <v>896.42052090703623</v>
      </c>
      <c r="P104" s="313">
        <f t="shared" si="17"/>
        <v>986.06257299773995</v>
      </c>
      <c r="Q104" s="313">
        <f t="shared" si="17"/>
        <v>1075.7046250884434</v>
      </c>
      <c r="R104" s="313">
        <f t="shared" si="17"/>
        <v>1165.3466771791473</v>
      </c>
      <c r="S104" s="313">
        <f t="shared" si="17"/>
        <v>1254.9887292698506</v>
      </c>
      <c r="T104" s="313">
        <f t="shared" si="17"/>
        <v>1344.6307813605542</v>
      </c>
      <c r="U104" s="313">
        <f t="shared" si="17"/>
        <v>1434.2728334512578</v>
      </c>
      <c r="V104" s="313">
        <f t="shared" si="17"/>
        <v>1523.9148855419614</v>
      </c>
      <c r="W104" s="313">
        <f t="shared" si="17"/>
        <v>1613.5569376326653</v>
      </c>
      <c r="X104" s="313">
        <f t="shared" si="17"/>
        <v>1703.1989897233686</v>
      </c>
      <c r="Y104" s="313">
        <f t="shared" si="17"/>
        <v>1792.8410418140725</v>
      </c>
      <c r="Z104" s="313">
        <f t="shared" si="17"/>
        <v>1882.4830939047761</v>
      </c>
      <c r="AA104" s="313">
        <f t="shared" si="17"/>
        <v>1972.1251459954799</v>
      </c>
      <c r="AB104" s="313">
        <f t="shared" si="17"/>
        <v>2061.7671980861833</v>
      </c>
      <c r="AC104" s="313">
        <f t="shared" si="17"/>
        <v>2151.4092501768869</v>
      </c>
      <c r="AD104" s="313">
        <f t="shared" si="17"/>
        <v>2241.0513022675905</v>
      </c>
      <c r="AE104" s="313">
        <f t="shared" si="17"/>
        <v>2330.6933543582945</v>
      </c>
      <c r="AF104" s="313">
        <f t="shared" si="17"/>
        <v>2420.3354064489977</v>
      </c>
      <c r="AG104" s="313">
        <f t="shared" si="17"/>
        <v>2509.9774585397013</v>
      </c>
      <c r="AH104" s="313">
        <f t="shared" si="17"/>
        <v>2599.6195106304049</v>
      </c>
      <c r="AI104" s="313">
        <f t="shared" si="17"/>
        <v>2689.2615627211085</v>
      </c>
      <c r="AJ104" s="313">
        <f t="shared" si="17"/>
        <v>2778.903614811813</v>
      </c>
      <c r="AK104" s="313">
        <f t="shared" si="17"/>
        <v>2868.5456669025157</v>
      </c>
      <c r="AL104" s="313">
        <f t="shared" si="17"/>
        <v>2958.1877189932193</v>
      </c>
      <c r="AM104" s="313">
        <f t="shared" si="17"/>
        <v>3047.8297710839229</v>
      </c>
      <c r="AN104" s="313">
        <f t="shared" si="17"/>
        <v>3137.4718231746269</v>
      </c>
      <c r="AO104" s="313">
        <f t="shared" si="17"/>
        <v>3227.1138752653305</v>
      </c>
      <c r="AP104" s="313">
        <f t="shared" si="17"/>
        <v>3316.7559273560341</v>
      </c>
      <c r="AQ104" s="313">
        <f t="shared" si="17"/>
        <v>3406.3979794467373</v>
      </c>
      <c r="AR104" s="313">
        <f t="shared" si="17"/>
        <v>3496.0400315374413</v>
      </c>
      <c r="AS104" s="313">
        <f t="shared" si="17"/>
        <v>3585.6820836281449</v>
      </c>
      <c r="AT104" s="313">
        <f t="shared" si="17"/>
        <v>3675.3241357188481</v>
      </c>
      <c r="AU104" s="313">
        <f t="shared" si="17"/>
        <v>3764.9661878095521</v>
      </c>
      <c r="AV104" s="313">
        <f t="shared" si="17"/>
        <v>3854.6082399002562</v>
      </c>
      <c r="AW104" s="313">
        <f t="shared" si="17"/>
        <v>3944.2502919909598</v>
      </c>
      <c r="AX104" s="313">
        <f t="shared" si="17"/>
        <v>4033.8923440816629</v>
      </c>
      <c r="AY104" s="313">
        <f t="shared" si="17"/>
        <v>4123.5343961723665</v>
      </c>
      <c r="AZ104" s="313">
        <f t="shared" si="17"/>
        <v>4213.1764482630706</v>
      </c>
      <c r="BA104" s="313">
        <f t="shared" si="17"/>
        <v>4302.8185003537737</v>
      </c>
      <c r="BB104" s="313">
        <f t="shared" si="17"/>
        <v>4392.4605524444778</v>
      </c>
      <c r="BC104" s="313">
        <f t="shared" si="17"/>
        <v>4482.1026045351809</v>
      </c>
      <c r="BD104" s="313">
        <f t="shared" si="17"/>
        <v>4571.7446566258841</v>
      </c>
      <c r="BE104" s="313">
        <f t="shared" si="17"/>
        <v>4661.3867087165891</v>
      </c>
      <c r="BF104" s="313">
        <f t="shared" si="17"/>
        <v>4751.0287608072922</v>
      </c>
      <c r="BG104" s="274"/>
      <c r="BH104" s="274"/>
      <c r="BJ104" s="6" t="e">
        <f t="shared" si="10"/>
        <v>#DIV/0!</v>
      </c>
      <c r="BK104" s="6" t="e">
        <f t="shared" si="10"/>
        <v>#DIV/0!</v>
      </c>
      <c r="BL104" s="6">
        <f t="shared" si="10"/>
        <v>1.1572092190496623</v>
      </c>
      <c r="BM104" s="6">
        <f t="shared" si="10"/>
        <v>1.1572092190496623</v>
      </c>
      <c r="BN104" s="6">
        <f t="shared" si="10"/>
        <v>1.1572092190496621</v>
      </c>
      <c r="BO104" s="6">
        <f t="shared" si="10"/>
        <v>1.1572092190496621</v>
      </c>
      <c r="BP104" s="6">
        <f t="shared" si="10"/>
        <v>1.1572092190496623</v>
      </c>
      <c r="BQ104" s="6">
        <f t="shared" si="10"/>
        <v>1.1572092190496623</v>
      </c>
      <c r="BR104" s="6">
        <f t="shared" si="10"/>
        <v>1.1572092190496621</v>
      </c>
      <c r="BS104" s="6">
        <f t="shared" si="10"/>
        <v>1.1572092190496623</v>
      </c>
      <c r="BT104" s="6">
        <f t="shared" si="10"/>
        <v>1.1572092190496623</v>
      </c>
      <c r="BU104" s="6">
        <f t="shared" si="10"/>
        <v>1.1572092190496623</v>
      </c>
      <c r="BV104" s="6">
        <f t="shared" si="10"/>
        <v>1.1572092190496623</v>
      </c>
      <c r="BW104" s="6">
        <f t="shared" si="10"/>
        <v>1.1572092190496621</v>
      </c>
      <c r="BX104" s="6">
        <f t="shared" si="10"/>
        <v>1.1572092190496626</v>
      </c>
      <c r="BY104" s="6">
        <f t="shared" si="10"/>
        <v>1.1572092190496621</v>
      </c>
      <c r="BZ104" s="6">
        <f t="shared" si="11"/>
        <v>1.1572092190496623</v>
      </c>
      <c r="CA104" s="6">
        <f t="shared" si="11"/>
        <v>1.1572092190496623</v>
      </c>
      <c r="CB104" s="6">
        <f t="shared" si="11"/>
        <v>1.1572092190496621</v>
      </c>
      <c r="CC104" s="6">
        <f t="shared" si="11"/>
        <v>1.1572092190496623</v>
      </c>
      <c r="CD104" s="6">
        <f t="shared" si="11"/>
        <v>1.1572092190496623</v>
      </c>
      <c r="CE104" s="6">
        <f t="shared" si="11"/>
        <v>1.1572092190496621</v>
      </c>
      <c r="CF104" s="6">
        <f t="shared" si="11"/>
        <v>1.1572092190496626</v>
      </c>
      <c r="CG104" s="6">
        <f t="shared" si="11"/>
        <v>1.1572092190496623</v>
      </c>
      <c r="CH104" s="6">
        <f t="shared" si="11"/>
        <v>1.1572092190496623</v>
      </c>
      <c r="CI104" s="6">
        <f t="shared" si="11"/>
        <v>1.1572092190496623</v>
      </c>
      <c r="CJ104" s="6">
        <f t="shared" si="11"/>
        <v>1.1572092190496621</v>
      </c>
      <c r="CK104" s="6">
        <f t="shared" si="11"/>
        <v>1.1572092190496623</v>
      </c>
      <c r="CL104" s="6">
        <f t="shared" si="11"/>
        <v>1.1572092190496623</v>
      </c>
      <c r="CM104" s="6">
        <f t="shared" si="11"/>
        <v>1.1572092190496623</v>
      </c>
      <c r="CN104" s="6">
        <f t="shared" si="11"/>
        <v>1.1572092190496623</v>
      </c>
      <c r="CO104" s="6">
        <f t="shared" si="11"/>
        <v>1.1572092190496621</v>
      </c>
      <c r="CP104" s="6">
        <f t="shared" si="12"/>
        <v>1.1572092190496621</v>
      </c>
      <c r="CQ104" s="6">
        <f t="shared" si="12"/>
        <v>1.1572092190496626</v>
      </c>
      <c r="CR104" s="6">
        <f t="shared" si="12"/>
        <v>1.1572092190496621</v>
      </c>
      <c r="CS104" s="6">
        <f t="shared" si="12"/>
        <v>1.1572092190496621</v>
      </c>
      <c r="CT104" s="6">
        <f t="shared" si="12"/>
        <v>1.1572092190496623</v>
      </c>
      <c r="CU104" s="6">
        <f t="shared" si="12"/>
        <v>1.1572092190496623</v>
      </c>
      <c r="CV104" s="6">
        <f t="shared" si="12"/>
        <v>1.1572092190496621</v>
      </c>
      <c r="CW104" s="6">
        <f t="shared" si="12"/>
        <v>1.1572092190496623</v>
      </c>
      <c r="CX104" s="6">
        <f t="shared" si="12"/>
        <v>1.1572092190496623</v>
      </c>
      <c r="CY104" s="6">
        <f t="shared" si="12"/>
        <v>1.1572092190496621</v>
      </c>
      <c r="CZ104" s="6">
        <f t="shared" si="12"/>
        <v>1.1572092190496623</v>
      </c>
      <c r="DA104" s="6">
        <f t="shared" si="12"/>
        <v>1.1572092190496623</v>
      </c>
      <c r="DB104" s="6">
        <f t="shared" si="12"/>
        <v>1.1572092190496623</v>
      </c>
      <c r="DC104" s="6">
        <f t="shared" si="12"/>
        <v>1.1572092190496623</v>
      </c>
      <c r="DD104" s="6">
        <f t="shared" si="12"/>
        <v>1.1572092190496623</v>
      </c>
      <c r="DE104" s="6">
        <f t="shared" si="12"/>
        <v>1.1572092190496621</v>
      </c>
      <c r="DF104" s="6">
        <f t="shared" si="13"/>
        <v>1.1572092190496621</v>
      </c>
    </row>
    <row r="105" spans="1:110" x14ac:dyDescent="0.25">
      <c r="A105" s="297"/>
      <c r="B105" s="314" t="s">
        <v>36</v>
      </c>
      <c r="C105" s="315"/>
      <c r="D105" s="316"/>
      <c r="E105" s="316"/>
      <c r="F105" s="316"/>
      <c r="G105" s="316"/>
      <c r="H105" s="316"/>
      <c r="I105" s="316"/>
      <c r="J105" s="317"/>
      <c r="K105" s="317"/>
      <c r="L105" s="317">
        <f t="shared" ref="L105:BF105" si="18">((L$99-$H$4)/1000)*$N$35*(($C$8/70)^$X$35)*IF($C$13=1,$AE$35,IF($C$13=2,$AF$35,IF($C$13=3,$AG$35,1)))</f>
        <v>700.60860311303168</v>
      </c>
      <c r="M105" s="317">
        <f t="shared" si="18"/>
        <v>800.69554641489356</v>
      </c>
      <c r="N105" s="317">
        <f t="shared" si="18"/>
        <v>900.78248971675509</v>
      </c>
      <c r="O105" s="317">
        <f t="shared" si="18"/>
        <v>1000.8694330186169</v>
      </c>
      <c r="P105" s="317">
        <f t="shared" si="18"/>
        <v>1100.9563763204785</v>
      </c>
      <c r="Q105" s="317">
        <f t="shared" si="18"/>
        <v>1201.0433196223401</v>
      </c>
      <c r="R105" s="317">
        <f t="shared" si="18"/>
        <v>1301.130262924202</v>
      </c>
      <c r="S105" s="317">
        <f t="shared" si="18"/>
        <v>1401.2172062260634</v>
      </c>
      <c r="T105" s="317">
        <f t="shared" si="18"/>
        <v>1501.3041495279251</v>
      </c>
      <c r="U105" s="317">
        <f t="shared" si="18"/>
        <v>1601.3910928297871</v>
      </c>
      <c r="V105" s="317">
        <f t="shared" si="18"/>
        <v>1701.4780361316484</v>
      </c>
      <c r="W105" s="317">
        <f t="shared" si="18"/>
        <v>1801.5649794335102</v>
      </c>
      <c r="X105" s="317">
        <f t="shared" si="18"/>
        <v>1901.6519227353717</v>
      </c>
      <c r="Y105" s="317">
        <f t="shared" si="18"/>
        <v>2001.7388660372337</v>
      </c>
      <c r="Z105" s="317">
        <f t="shared" si="18"/>
        <v>2101.825809339095</v>
      </c>
      <c r="AA105" s="317">
        <f t="shared" si="18"/>
        <v>2201.912752640957</v>
      </c>
      <c r="AB105" s="317">
        <f t="shared" si="18"/>
        <v>2301.9996959428186</v>
      </c>
      <c r="AC105" s="317">
        <f t="shared" si="18"/>
        <v>2402.0866392446801</v>
      </c>
      <c r="AD105" s="317">
        <f t="shared" si="18"/>
        <v>2502.1735825465425</v>
      </c>
      <c r="AE105" s="317">
        <f t="shared" si="18"/>
        <v>2602.2605258484041</v>
      </c>
      <c r="AF105" s="317">
        <f t="shared" si="18"/>
        <v>2702.3474691502656</v>
      </c>
      <c r="AG105" s="317">
        <f t="shared" si="18"/>
        <v>2802.4344124521267</v>
      </c>
      <c r="AH105" s="317">
        <f t="shared" si="18"/>
        <v>2902.5213557539882</v>
      </c>
      <c r="AI105" s="317">
        <f t="shared" si="18"/>
        <v>3002.6082990558502</v>
      </c>
      <c r="AJ105" s="317">
        <f t="shared" si="18"/>
        <v>3102.6952423577127</v>
      </c>
      <c r="AK105" s="317">
        <f t="shared" si="18"/>
        <v>3202.7821856595742</v>
      </c>
      <c r="AL105" s="317">
        <f t="shared" si="18"/>
        <v>3302.8691289614353</v>
      </c>
      <c r="AM105" s="317">
        <f t="shared" si="18"/>
        <v>3402.9560722632968</v>
      </c>
      <c r="AN105" s="317">
        <f t="shared" si="18"/>
        <v>3503.0430155651588</v>
      </c>
      <c r="AO105" s="317">
        <f t="shared" si="18"/>
        <v>3603.1299588670204</v>
      </c>
      <c r="AP105" s="317">
        <f t="shared" si="18"/>
        <v>3703.2169021688824</v>
      </c>
      <c r="AQ105" s="317">
        <f t="shared" si="18"/>
        <v>3803.3038454707435</v>
      </c>
      <c r="AR105" s="317">
        <f t="shared" si="18"/>
        <v>3903.3907887726054</v>
      </c>
      <c r="AS105" s="317">
        <f t="shared" si="18"/>
        <v>4003.4777320744674</v>
      </c>
      <c r="AT105" s="317">
        <f t="shared" si="18"/>
        <v>4103.5646753763285</v>
      </c>
      <c r="AU105" s="317">
        <f t="shared" si="18"/>
        <v>4203.6516186781901</v>
      </c>
      <c r="AV105" s="317">
        <f t="shared" si="18"/>
        <v>4303.7385619800525</v>
      </c>
      <c r="AW105" s="317">
        <f t="shared" si="18"/>
        <v>4403.825505281914</v>
      </c>
      <c r="AX105" s="317">
        <f t="shared" si="18"/>
        <v>4503.9124485837756</v>
      </c>
      <c r="AY105" s="317">
        <f t="shared" si="18"/>
        <v>4603.9993918856371</v>
      </c>
      <c r="AZ105" s="317">
        <f t="shared" si="18"/>
        <v>4704.0863351874987</v>
      </c>
      <c r="BA105" s="317">
        <f t="shared" si="18"/>
        <v>4804.1732784893602</v>
      </c>
      <c r="BB105" s="317">
        <f t="shared" si="18"/>
        <v>4904.2602217912226</v>
      </c>
      <c r="BC105" s="317">
        <f t="shared" si="18"/>
        <v>5004.3471650930851</v>
      </c>
      <c r="BD105" s="317">
        <f t="shared" si="18"/>
        <v>5104.4341083949448</v>
      </c>
      <c r="BE105" s="317">
        <f t="shared" si="18"/>
        <v>5204.5210516968082</v>
      </c>
      <c r="BF105" s="317">
        <f t="shared" si="18"/>
        <v>5304.6079949986697</v>
      </c>
      <c r="BG105" s="274"/>
      <c r="BH105" s="274"/>
      <c r="BJ105" s="6" t="e">
        <f t="shared" si="10"/>
        <v>#DIV/0!</v>
      </c>
      <c r="BK105" s="6" t="e">
        <f t="shared" si="10"/>
        <v>#DIV/0!</v>
      </c>
      <c r="BL105" s="6">
        <f t="shared" si="10"/>
        <v>1.1592364672889062</v>
      </c>
      <c r="BM105" s="6">
        <f t="shared" si="10"/>
        <v>1.1592364672889059</v>
      </c>
      <c r="BN105" s="6">
        <f t="shared" si="10"/>
        <v>1.1592364672889059</v>
      </c>
      <c r="BO105" s="6">
        <f t="shared" si="10"/>
        <v>1.1592364672889059</v>
      </c>
      <c r="BP105" s="6">
        <f t="shared" si="10"/>
        <v>1.1592364672889059</v>
      </c>
      <c r="BQ105" s="6">
        <f t="shared" si="10"/>
        <v>1.1592364672889059</v>
      </c>
      <c r="BR105" s="6">
        <f t="shared" si="10"/>
        <v>1.1592364672889059</v>
      </c>
      <c r="BS105" s="6">
        <f t="shared" si="10"/>
        <v>1.1592364672889062</v>
      </c>
      <c r="BT105" s="6">
        <f t="shared" si="10"/>
        <v>1.1592364672889059</v>
      </c>
      <c r="BU105" s="6">
        <f t="shared" si="10"/>
        <v>1.1592364672889059</v>
      </c>
      <c r="BV105" s="6">
        <f t="shared" si="10"/>
        <v>1.1592364672889059</v>
      </c>
      <c r="BW105" s="6">
        <f t="shared" si="10"/>
        <v>1.1592364672889059</v>
      </c>
      <c r="BX105" s="6">
        <f t="shared" si="10"/>
        <v>1.1592364672889062</v>
      </c>
      <c r="BY105" s="6">
        <f t="shared" si="10"/>
        <v>1.1592364672889059</v>
      </c>
      <c r="BZ105" s="6">
        <f t="shared" si="11"/>
        <v>1.1592364672889062</v>
      </c>
      <c r="CA105" s="6">
        <f t="shared" si="11"/>
        <v>1.1592364672889059</v>
      </c>
      <c r="CB105" s="6">
        <f t="shared" si="11"/>
        <v>1.1592364672889059</v>
      </c>
      <c r="CC105" s="6">
        <f t="shared" si="11"/>
        <v>1.1592364672889059</v>
      </c>
      <c r="CD105" s="6">
        <f t="shared" si="11"/>
        <v>1.1592364672889057</v>
      </c>
      <c r="CE105" s="6">
        <f t="shared" si="11"/>
        <v>1.1592364672889059</v>
      </c>
      <c r="CF105" s="6">
        <f t="shared" si="11"/>
        <v>1.1592364672889057</v>
      </c>
      <c r="CG105" s="6">
        <f t="shared" si="11"/>
        <v>1.1592364672889062</v>
      </c>
      <c r="CH105" s="6">
        <f t="shared" si="11"/>
        <v>1.1592364672889059</v>
      </c>
      <c r="CI105" s="6">
        <f t="shared" si="11"/>
        <v>1.1592364672889059</v>
      </c>
      <c r="CJ105" s="6">
        <f t="shared" si="11"/>
        <v>1.1592364672889057</v>
      </c>
      <c r="CK105" s="6">
        <f t="shared" si="11"/>
        <v>1.1592364672889059</v>
      </c>
      <c r="CL105" s="6">
        <f t="shared" si="11"/>
        <v>1.1592364672889059</v>
      </c>
      <c r="CM105" s="6">
        <f t="shared" si="11"/>
        <v>1.1592364672889059</v>
      </c>
      <c r="CN105" s="6">
        <f t="shared" si="11"/>
        <v>1.1592364672889059</v>
      </c>
      <c r="CO105" s="6">
        <f t="shared" si="11"/>
        <v>1.1592364672889059</v>
      </c>
      <c r="CP105" s="6">
        <f t="shared" si="12"/>
        <v>1.1592364672889059</v>
      </c>
      <c r="CQ105" s="6">
        <f t="shared" si="12"/>
        <v>1.1592364672889062</v>
      </c>
      <c r="CR105" s="6">
        <f t="shared" si="12"/>
        <v>1.1592364672889059</v>
      </c>
      <c r="CS105" s="6">
        <f t="shared" si="12"/>
        <v>1.1592364672889059</v>
      </c>
      <c r="CT105" s="6">
        <f t="shared" si="12"/>
        <v>1.1592364672889059</v>
      </c>
      <c r="CU105" s="6">
        <f t="shared" si="12"/>
        <v>1.1592364672889062</v>
      </c>
      <c r="CV105" s="6">
        <f t="shared" si="12"/>
        <v>1.1592364672889057</v>
      </c>
      <c r="CW105" s="6">
        <f t="shared" si="12"/>
        <v>1.1592364672889059</v>
      </c>
      <c r="CX105" s="6">
        <f t="shared" si="12"/>
        <v>1.1592364672889059</v>
      </c>
      <c r="CY105" s="6">
        <f t="shared" si="12"/>
        <v>1.1592364672889059</v>
      </c>
      <c r="CZ105" s="6">
        <f t="shared" si="12"/>
        <v>1.1592364672889059</v>
      </c>
      <c r="DA105" s="6">
        <f t="shared" si="12"/>
        <v>1.1592364672889059</v>
      </c>
      <c r="DB105" s="6">
        <f t="shared" si="12"/>
        <v>1.1592364672889057</v>
      </c>
      <c r="DC105" s="6">
        <f t="shared" si="12"/>
        <v>1.1592364672889057</v>
      </c>
      <c r="DD105" s="6">
        <f t="shared" si="12"/>
        <v>1.1592364672889062</v>
      </c>
      <c r="DE105" s="6">
        <f t="shared" si="12"/>
        <v>1.1592364672889059</v>
      </c>
      <c r="DF105" s="6">
        <f t="shared" si="13"/>
        <v>1.1592364672889057</v>
      </c>
    </row>
    <row r="106" spans="1:110" x14ac:dyDescent="0.25">
      <c r="A106" s="297"/>
      <c r="B106" s="314" t="s">
        <v>37</v>
      </c>
      <c r="C106" s="315"/>
      <c r="D106" s="316"/>
      <c r="E106" s="316"/>
      <c r="F106" s="316"/>
      <c r="G106" s="316"/>
      <c r="H106" s="316"/>
      <c r="I106" s="316"/>
      <c r="J106" s="317"/>
      <c r="K106" s="317"/>
      <c r="L106" s="317">
        <f t="shared" ref="L106:BF106" si="19">((L$99-$H$4)/1000)*$P$35*(($C$8/70)^$Z$35)*IF($C$13=1,$AE$35,IF($C$13=2,$AF$35,IF($C$13=3,$AG$35,1)))</f>
        <v>947.70934471434634</v>
      </c>
      <c r="M106" s="317">
        <f t="shared" si="19"/>
        <v>1083.0963939592532</v>
      </c>
      <c r="N106" s="317">
        <f t="shared" si="19"/>
        <v>1218.4834432041598</v>
      </c>
      <c r="O106" s="317">
        <f t="shared" si="19"/>
        <v>1353.8704924490662</v>
      </c>
      <c r="P106" s="317">
        <f t="shared" si="19"/>
        <v>1489.2575416939733</v>
      </c>
      <c r="Q106" s="317">
        <f t="shared" si="19"/>
        <v>1624.6445909388794</v>
      </c>
      <c r="R106" s="317">
        <f t="shared" si="19"/>
        <v>1760.0316401837863</v>
      </c>
      <c r="S106" s="317">
        <f t="shared" si="19"/>
        <v>1895.4186894286927</v>
      </c>
      <c r="T106" s="317">
        <f t="shared" si="19"/>
        <v>2030.8057386735995</v>
      </c>
      <c r="U106" s="317">
        <f t="shared" si="19"/>
        <v>2166.1927879185064</v>
      </c>
      <c r="V106" s="317">
        <f t="shared" si="19"/>
        <v>2301.5798371634128</v>
      </c>
      <c r="W106" s="317">
        <f t="shared" si="19"/>
        <v>2436.9668864083196</v>
      </c>
      <c r="X106" s="317">
        <f t="shared" si="19"/>
        <v>2572.3539356532256</v>
      </c>
      <c r="Y106" s="317">
        <f t="shared" si="19"/>
        <v>2707.7409848981324</v>
      </c>
      <c r="Z106" s="317">
        <f t="shared" si="19"/>
        <v>2843.1280341430397</v>
      </c>
      <c r="AA106" s="317">
        <f t="shared" si="19"/>
        <v>2978.5150833879466</v>
      </c>
      <c r="AB106" s="317">
        <f t="shared" si="19"/>
        <v>3113.902132632852</v>
      </c>
      <c r="AC106" s="317">
        <f t="shared" si="19"/>
        <v>3249.2891818777589</v>
      </c>
      <c r="AD106" s="317">
        <f t="shared" si="19"/>
        <v>3384.6762311226657</v>
      </c>
      <c r="AE106" s="317">
        <f t="shared" si="19"/>
        <v>3520.0632803675726</v>
      </c>
      <c r="AF106" s="317">
        <f t="shared" si="19"/>
        <v>3655.4503296124799</v>
      </c>
      <c r="AG106" s="317">
        <f t="shared" si="19"/>
        <v>3790.8373788573854</v>
      </c>
      <c r="AH106" s="317">
        <f t="shared" si="19"/>
        <v>3926.2244281022922</v>
      </c>
      <c r="AI106" s="317">
        <f t="shared" si="19"/>
        <v>4061.6114773471991</v>
      </c>
      <c r="AJ106" s="317">
        <f t="shared" si="19"/>
        <v>4196.9985265921059</v>
      </c>
      <c r="AK106" s="317">
        <f t="shared" si="19"/>
        <v>4332.3855758370128</v>
      </c>
      <c r="AL106" s="317">
        <f t="shared" si="19"/>
        <v>4467.7726250819178</v>
      </c>
      <c r="AM106" s="317">
        <f t="shared" si="19"/>
        <v>4603.1596743268256</v>
      </c>
      <c r="AN106" s="317">
        <f t="shared" si="19"/>
        <v>4738.5467235717315</v>
      </c>
      <c r="AO106" s="317">
        <f t="shared" si="19"/>
        <v>4873.9337728166392</v>
      </c>
      <c r="AP106" s="317">
        <f t="shared" si="19"/>
        <v>5009.3208220615452</v>
      </c>
      <c r="AQ106" s="317">
        <f t="shared" si="19"/>
        <v>5144.7078713064511</v>
      </c>
      <c r="AR106" s="317">
        <f t="shared" si="19"/>
        <v>5280.0949205513589</v>
      </c>
      <c r="AS106" s="317">
        <f t="shared" si="19"/>
        <v>5415.4819697962648</v>
      </c>
      <c r="AT106" s="317">
        <f t="shared" si="19"/>
        <v>5550.8690190411717</v>
      </c>
      <c r="AU106" s="317">
        <f t="shared" si="19"/>
        <v>5686.2560682860794</v>
      </c>
      <c r="AV106" s="317">
        <f t="shared" si="19"/>
        <v>5821.6431175309854</v>
      </c>
      <c r="AW106" s="317">
        <f t="shared" si="19"/>
        <v>5957.0301667758931</v>
      </c>
      <c r="AX106" s="317">
        <f t="shared" si="19"/>
        <v>6092.4172160207982</v>
      </c>
      <c r="AY106" s="317">
        <f t="shared" si="19"/>
        <v>6227.8042652657041</v>
      </c>
      <c r="AZ106" s="317">
        <f t="shared" si="19"/>
        <v>6363.1913145106118</v>
      </c>
      <c r="BA106" s="317">
        <f t="shared" si="19"/>
        <v>6498.5783637555178</v>
      </c>
      <c r="BB106" s="317">
        <f t="shared" si="19"/>
        <v>6633.9654130004255</v>
      </c>
      <c r="BC106" s="317">
        <f t="shared" si="19"/>
        <v>6769.3524622453315</v>
      </c>
      <c r="BD106" s="317">
        <f t="shared" si="19"/>
        <v>6904.7395114902383</v>
      </c>
      <c r="BE106" s="317">
        <f t="shared" si="19"/>
        <v>7040.1265607351452</v>
      </c>
      <c r="BF106" s="317">
        <f t="shared" si="19"/>
        <v>7175.5136099800511</v>
      </c>
      <c r="BG106" s="274"/>
      <c r="BH106" s="274"/>
      <c r="BJ106" s="6" t="e">
        <f t="shared" si="10"/>
        <v>#DIV/0!</v>
      </c>
      <c r="BK106" s="6" t="e">
        <f t="shared" si="10"/>
        <v>#DIV/0!</v>
      </c>
      <c r="BL106" s="6">
        <f t="shared" si="10"/>
        <v>1.2071538900329153</v>
      </c>
      <c r="BM106" s="6">
        <f t="shared" si="10"/>
        <v>1.2071538900329153</v>
      </c>
      <c r="BN106" s="6">
        <f t="shared" si="10"/>
        <v>1.2071538900329153</v>
      </c>
      <c r="BO106" s="6">
        <f t="shared" si="10"/>
        <v>1.2071538900329153</v>
      </c>
      <c r="BP106" s="6">
        <f t="shared" si="10"/>
        <v>1.2071538900329151</v>
      </c>
      <c r="BQ106" s="6">
        <f t="shared" si="10"/>
        <v>1.2071538900329153</v>
      </c>
      <c r="BR106" s="6">
        <f t="shared" si="10"/>
        <v>1.2071538900329153</v>
      </c>
      <c r="BS106" s="6">
        <f t="shared" si="10"/>
        <v>1.2071538900329153</v>
      </c>
      <c r="BT106" s="6">
        <f t="shared" si="10"/>
        <v>1.2071538900329153</v>
      </c>
      <c r="BU106" s="6">
        <f t="shared" si="10"/>
        <v>1.2071538900329153</v>
      </c>
      <c r="BV106" s="6">
        <f t="shared" si="10"/>
        <v>1.2071538900329153</v>
      </c>
      <c r="BW106" s="6">
        <f t="shared" si="10"/>
        <v>1.2071538900329153</v>
      </c>
      <c r="BX106" s="6">
        <f t="shared" si="10"/>
        <v>1.2071538900329155</v>
      </c>
      <c r="BY106" s="6">
        <f t="shared" si="10"/>
        <v>1.2071538900329153</v>
      </c>
      <c r="BZ106" s="6">
        <f t="shared" si="11"/>
        <v>1.2071538900329151</v>
      </c>
      <c r="CA106" s="6">
        <f t="shared" si="11"/>
        <v>1.2071538900329151</v>
      </c>
      <c r="CB106" s="6">
        <f t="shared" si="11"/>
        <v>1.2071538900329153</v>
      </c>
      <c r="CC106" s="6">
        <f t="shared" si="11"/>
        <v>1.2071538900329153</v>
      </c>
      <c r="CD106" s="6">
        <f t="shared" si="11"/>
        <v>1.2071538900329153</v>
      </c>
      <c r="CE106" s="6">
        <f t="shared" si="11"/>
        <v>1.2071538900329153</v>
      </c>
      <c r="CF106" s="6">
        <f t="shared" si="11"/>
        <v>1.2071538900329153</v>
      </c>
      <c r="CG106" s="6">
        <f t="shared" si="11"/>
        <v>1.2071538900329153</v>
      </c>
      <c r="CH106" s="6">
        <f t="shared" si="11"/>
        <v>1.2071538900329151</v>
      </c>
      <c r="CI106" s="6">
        <f t="shared" si="11"/>
        <v>1.2071538900329153</v>
      </c>
      <c r="CJ106" s="6">
        <f t="shared" si="11"/>
        <v>1.2071538900329151</v>
      </c>
      <c r="CK106" s="6">
        <f t="shared" si="11"/>
        <v>1.2071538900329153</v>
      </c>
      <c r="CL106" s="6">
        <f t="shared" si="11"/>
        <v>1.2071538900329155</v>
      </c>
      <c r="CM106" s="6">
        <f t="shared" si="11"/>
        <v>1.2071538900329153</v>
      </c>
      <c r="CN106" s="6">
        <f t="shared" si="11"/>
        <v>1.2071538900329153</v>
      </c>
      <c r="CO106" s="6">
        <f t="shared" si="11"/>
        <v>1.2071538900329153</v>
      </c>
      <c r="CP106" s="6">
        <f t="shared" si="12"/>
        <v>1.2071538900329151</v>
      </c>
      <c r="CQ106" s="6">
        <f t="shared" si="12"/>
        <v>1.2071538900329155</v>
      </c>
      <c r="CR106" s="6">
        <f t="shared" si="12"/>
        <v>1.2071538900329153</v>
      </c>
      <c r="CS106" s="6">
        <f t="shared" si="12"/>
        <v>1.2071538900329153</v>
      </c>
      <c r="CT106" s="6">
        <f t="shared" si="12"/>
        <v>1.2071538900329151</v>
      </c>
      <c r="CU106" s="6">
        <f t="shared" si="12"/>
        <v>1.2071538900329151</v>
      </c>
      <c r="CV106" s="6">
        <f t="shared" si="12"/>
        <v>1.2071538900329151</v>
      </c>
      <c r="CW106" s="6">
        <f t="shared" si="12"/>
        <v>1.2071538900329151</v>
      </c>
      <c r="CX106" s="6">
        <f t="shared" si="12"/>
        <v>1.2071538900329155</v>
      </c>
      <c r="CY106" s="6">
        <f t="shared" si="12"/>
        <v>1.2071538900329153</v>
      </c>
      <c r="CZ106" s="6">
        <f t="shared" si="12"/>
        <v>1.2071538900329151</v>
      </c>
      <c r="DA106" s="6">
        <f t="shared" si="12"/>
        <v>1.2071538900329153</v>
      </c>
      <c r="DB106" s="6">
        <f t="shared" si="12"/>
        <v>1.2071538900329151</v>
      </c>
      <c r="DC106" s="6">
        <f t="shared" si="12"/>
        <v>1.2071538900329153</v>
      </c>
      <c r="DD106" s="6">
        <f t="shared" si="12"/>
        <v>1.2071538900329151</v>
      </c>
      <c r="DE106" s="6">
        <f t="shared" si="12"/>
        <v>1.2071538900329153</v>
      </c>
      <c r="DF106" s="6">
        <f t="shared" si="13"/>
        <v>1.2071538900329155</v>
      </c>
    </row>
    <row r="107" spans="1:110" ht="15.75" thickBot="1" x14ac:dyDescent="0.3">
      <c r="A107" s="297"/>
      <c r="B107" s="318" t="s">
        <v>38</v>
      </c>
      <c r="C107" s="319"/>
      <c r="D107" s="320"/>
      <c r="E107" s="320"/>
      <c r="F107" s="320"/>
      <c r="G107" s="320"/>
      <c r="H107" s="320"/>
      <c r="I107" s="320"/>
      <c r="J107" s="321"/>
      <c r="K107" s="321"/>
      <c r="L107" s="321">
        <f t="shared" ref="L107:BF107" si="20">((L$99-$H$4)/1000)*$Q$35*(($C$8/70)^$AA$35)*IF($C$13=1,$AE$35,IF($C$13=2,$AF$35,IF($C$13=3,$AG$35,1)))</f>
        <v>1043.6907420527014</v>
      </c>
      <c r="M107" s="321">
        <f t="shared" si="20"/>
        <v>1192.7894194888017</v>
      </c>
      <c r="N107" s="321">
        <f t="shared" si="20"/>
        <v>1341.8880969249019</v>
      </c>
      <c r="O107" s="321">
        <f t="shared" si="20"/>
        <v>1490.9867743610021</v>
      </c>
      <c r="P107" s="321">
        <f t="shared" si="20"/>
        <v>1640.0854517971025</v>
      </c>
      <c r="Q107" s="321">
        <f t="shared" si="20"/>
        <v>1789.1841292332024</v>
      </c>
      <c r="R107" s="321">
        <f t="shared" si="20"/>
        <v>1938.282806669303</v>
      </c>
      <c r="S107" s="321">
        <f t="shared" si="20"/>
        <v>2087.3814841054027</v>
      </c>
      <c r="T107" s="321">
        <f t="shared" si="20"/>
        <v>2236.4801615415035</v>
      </c>
      <c r="U107" s="321">
        <f t="shared" si="20"/>
        <v>2385.5788389776035</v>
      </c>
      <c r="V107" s="321">
        <f t="shared" si="20"/>
        <v>2534.6775164137039</v>
      </c>
      <c r="W107" s="321">
        <f t="shared" si="20"/>
        <v>2683.7761938498038</v>
      </c>
      <c r="X107" s="321">
        <f t="shared" si="20"/>
        <v>2832.8748712859042</v>
      </c>
      <c r="Y107" s="321">
        <f t="shared" si="20"/>
        <v>2981.9735487220041</v>
      </c>
      <c r="Z107" s="321">
        <f t="shared" si="20"/>
        <v>3131.0722261581041</v>
      </c>
      <c r="AA107" s="321">
        <f t="shared" si="20"/>
        <v>3280.1709035942049</v>
      </c>
      <c r="AB107" s="321">
        <f t="shared" si="20"/>
        <v>3429.2695810303048</v>
      </c>
      <c r="AC107" s="321">
        <f t="shared" si="20"/>
        <v>3578.3682584664048</v>
      </c>
      <c r="AD107" s="321">
        <f t="shared" si="20"/>
        <v>3727.4669359025052</v>
      </c>
      <c r="AE107" s="321">
        <f t="shared" si="20"/>
        <v>3876.565613338606</v>
      </c>
      <c r="AF107" s="321">
        <f t="shared" si="20"/>
        <v>4025.6642907747055</v>
      </c>
      <c r="AG107" s="321">
        <f t="shared" si="20"/>
        <v>4174.7629682108054</v>
      </c>
      <c r="AH107" s="321">
        <f t="shared" si="20"/>
        <v>4323.8616456469053</v>
      </c>
      <c r="AI107" s="321">
        <f t="shared" si="20"/>
        <v>4472.9603230830071</v>
      </c>
      <c r="AJ107" s="321">
        <f t="shared" si="20"/>
        <v>4622.0590005191061</v>
      </c>
      <c r="AK107" s="321">
        <f t="shared" si="20"/>
        <v>4771.157677955207</v>
      </c>
      <c r="AL107" s="321">
        <f t="shared" si="20"/>
        <v>4920.2563553913069</v>
      </c>
      <c r="AM107" s="321">
        <f t="shared" si="20"/>
        <v>5069.3550328274077</v>
      </c>
      <c r="AN107" s="321">
        <f t="shared" si="20"/>
        <v>5218.4537102635068</v>
      </c>
      <c r="AO107" s="321">
        <f t="shared" si="20"/>
        <v>5367.5523876996076</v>
      </c>
      <c r="AP107" s="321">
        <f t="shared" si="20"/>
        <v>5516.6510651357084</v>
      </c>
      <c r="AQ107" s="321">
        <f t="shared" si="20"/>
        <v>5665.7497425718084</v>
      </c>
      <c r="AR107" s="321">
        <f t="shared" si="20"/>
        <v>5814.8484200079083</v>
      </c>
      <c r="AS107" s="321">
        <f t="shared" si="20"/>
        <v>5963.9470974440083</v>
      </c>
      <c r="AT107" s="321">
        <f t="shared" si="20"/>
        <v>6113.0457748801082</v>
      </c>
      <c r="AU107" s="321">
        <f t="shared" si="20"/>
        <v>6262.1444523162081</v>
      </c>
      <c r="AV107" s="321">
        <f t="shared" si="20"/>
        <v>6411.2431297523081</v>
      </c>
      <c r="AW107" s="321">
        <f t="shared" si="20"/>
        <v>6560.3418071884098</v>
      </c>
      <c r="AX107" s="321">
        <f t="shared" si="20"/>
        <v>6709.4404846245097</v>
      </c>
      <c r="AY107" s="321">
        <f t="shared" si="20"/>
        <v>6858.5391620606097</v>
      </c>
      <c r="AZ107" s="321">
        <f t="shared" si="20"/>
        <v>7007.6378394967105</v>
      </c>
      <c r="BA107" s="321">
        <f t="shared" si="20"/>
        <v>7156.7365169328095</v>
      </c>
      <c r="BB107" s="321">
        <f t="shared" si="20"/>
        <v>7305.8351943689113</v>
      </c>
      <c r="BC107" s="321">
        <f t="shared" si="20"/>
        <v>7454.9338718050103</v>
      </c>
      <c r="BD107" s="321">
        <f t="shared" si="20"/>
        <v>7604.0325492411102</v>
      </c>
      <c r="BE107" s="321">
        <f t="shared" si="20"/>
        <v>7753.131226677212</v>
      </c>
      <c r="BF107" s="321">
        <f t="shared" si="20"/>
        <v>7902.229904113311</v>
      </c>
      <c r="BG107" s="274"/>
      <c r="BH107" s="274"/>
      <c r="BJ107" s="6" t="e">
        <f t="shared" si="10"/>
        <v>#DIV/0!</v>
      </c>
      <c r="BK107" s="6" t="e">
        <f t="shared" si="10"/>
        <v>#DIV/0!</v>
      </c>
      <c r="BL107" s="6">
        <f t="shared" si="10"/>
        <v>1.1891624871190927</v>
      </c>
      <c r="BM107" s="6">
        <f t="shared" si="10"/>
        <v>1.1891624871190924</v>
      </c>
      <c r="BN107" s="6">
        <f t="shared" si="10"/>
        <v>1.1891624871190927</v>
      </c>
      <c r="BO107" s="6">
        <f t="shared" si="10"/>
        <v>1.1891624871190927</v>
      </c>
      <c r="BP107" s="6">
        <f t="shared" si="10"/>
        <v>1.1891624871190924</v>
      </c>
      <c r="BQ107" s="6">
        <f t="shared" si="10"/>
        <v>1.1891624871190927</v>
      </c>
      <c r="BR107" s="6">
        <f t="shared" si="10"/>
        <v>1.1891624871190924</v>
      </c>
      <c r="BS107" s="6">
        <f t="shared" si="10"/>
        <v>1.1891624871190927</v>
      </c>
      <c r="BT107" s="6">
        <f t="shared" si="10"/>
        <v>1.1891624871190922</v>
      </c>
      <c r="BU107" s="6">
        <f t="shared" si="10"/>
        <v>1.1891624871190924</v>
      </c>
      <c r="BV107" s="6">
        <f t="shared" si="10"/>
        <v>1.1891624871190924</v>
      </c>
      <c r="BW107" s="6">
        <f t="shared" si="10"/>
        <v>1.1891624871190927</v>
      </c>
      <c r="BX107" s="6">
        <f t="shared" si="10"/>
        <v>1.1891624871190924</v>
      </c>
      <c r="BY107" s="6">
        <f t="shared" si="10"/>
        <v>1.1891624871190927</v>
      </c>
      <c r="BZ107" s="6">
        <f t="shared" si="11"/>
        <v>1.1891624871190927</v>
      </c>
      <c r="CA107" s="6">
        <f t="shared" si="11"/>
        <v>1.1891624871190924</v>
      </c>
      <c r="CB107" s="6">
        <f t="shared" si="11"/>
        <v>1.1891624871190927</v>
      </c>
      <c r="CC107" s="6">
        <f t="shared" si="11"/>
        <v>1.1891624871190927</v>
      </c>
      <c r="CD107" s="6">
        <f t="shared" si="11"/>
        <v>1.1891624871190927</v>
      </c>
      <c r="CE107" s="6">
        <f t="shared" si="11"/>
        <v>1.1891624871190924</v>
      </c>
      <c r="CF107" s="6">
        <f t="shared" si="11"/>
        <v>1.1891624871190927</v>
      </c>
      <c r="CG107" s="6">
        <f t="shared" si="11"/>
        <v>1.1891624871190927</v>
      </c>
      <c r="CH107" s="6">
        <f t="shared" si="11"/>
        <v>1.1891624871190927</v>
      </c>
      <c r="CI107" s="6">
        <f t="shared" si="11"/>
        <v>1.1891624871190922</v>
      </c>
      <c r="CJ107" s="6">
        <f t="shared" si="11"/>
        <v>1.1891624871190924</v>
      </c>
      <c r="CK107" s="6">
        <f t="shared" si="11"/>
        <v>1.1891624871190924</v>
      </c>
      <c r="CL107" s="6">
        <f t="shared" si="11"/>
        <v>1.1891624871190924</v>
      </c>
      <c r="CM107" s="6">
        <f t="shared" si="11"/>
        <v>1.1891624871190924</v>
      </c>
      <c r="CN107" s="6">
        <f t="shared" si="11"/>
        <v>1.1891624871190929</v>
      </c>
      <c r="CO107" s="6">
        <f t="shared" si="11"/>
        <v>1.1891624871190927</v>
      </c>
      <c r="CP107" s="6">
        <f t="shared" si="12"/>
        <v>1.1891624871190927</v>
      </c>
      <c r="CQ107" s="6">
        <f t="shared" si="12"/>
        <v>1.1891624871190924</v>
      </c>
      <c r="CR107" s="6">
        <f t="shared" si="12"/>
        <v>1.1891624871190927</v>
      </c>
      <c r="CS107" s="6">
        <f t="shared" si="12"/>
        <v>1.1891624871190927</v>
      </c>
      <c r="CT107" s="6">
        <f t="shared" si="12"/>
        <v>1.1891624871190924</v>
      </c>
      <c r="CU107" s="6">
        <f t="shared" si="12"/>
        <v>1.1891624871190927</v>
      </c>
      <c r="CV107" s="6">
        <f t="shared" si="12"/>
        <v>1.1891624871190927</v>
      </c>
      <c r="CW107" s="6">
        <f t="shared" si="12"/>
        <v>1.1891624871190924</v>
      </c>
      <c r="CX107" s="6">
        <f t="shared" si="12"/>
        <v>1.1891624871190924</v>
      </c>
      <c r="CY107" s="6">
        <f t="shared" si="12"/>
        <v>1.1891624871190927</v>
      </c>
      <c r="CZ107" s="6">
        <f t="shared" si="12"/>
        <v>1.1891624871190924</v>
      </c>
      <c r="DA107" s="6">
        <f t="shared" si="12"/>
        <v>1.1891624871190927</v>
      </c>
      <c r="DB107" s="6">
        <f t="shared" si="12"/>
        <v>1.1891624871190922</v>
      </c>
      <c r="DC107" s="6">
        <f t="shared" si="12"/>
        <v>1.1891624871190927</v>
      </c>
      <c r="DD107" s="6">
        <f t="shared" si="12"/>
        <v>1.1891624871190924</v>
      </c>
      <c r="DE107" s="6">
        <f t="shared" si="12"/>
        <v>1.1891624871190924</v>
      </c>
      <c r="DF107" s="6">
        <f t="shared" si="13"/>
        <v>1.1891624871190924</v>
      </c>
    </row>
    <row r="108" spans="1:110" x14ac:dyDescent="0.25">
      <c r="A108" s="297"/>
      <c r="B108" s="322" t="s">
        <v>39</v>
      </c>
      <c r="C108" s="323"/>
      <c r="D108" s="324"/>
      <c r="E108" s="324"/>
      <c r="F108" s="324"/>
      <c r="G108" s="324"/>
      <c r="H108" s="324"/>
      <c r="I108" s="324"/>
      <c r="J108" s="325"/>
      <c r="K108" s="325"/>
      <c r="L108" s="325">
        <f t="shared" ref="L108:BF108" si="21">((L$99-$H$4)/1000)*$M$36*(($C$8/70)^$W$36)*IF($C$13=1,$AE$36,IF($C$13=2,$AF$36,IF($C$13=3,$AG$36,1)))</f>
        <v>726.14226365724596</v>
      </c>
      <c r="M108" s="325">
        <f t="shared" si="21"/>
        <v>829.87687275113831</v>
      </c>
      <c r="N108" s="325">
        <f t="shared" si="21"/>
        <v>933.61148184503054</v>
      </c>
      <c r="O108" s="325">
        <f t="shared" si="21"/>
        <v>1037.3460909389228</v>
      </c>
      <c r="P108" s="325">
        <f t="shared" si="21"/>
        <v>1141.0807000328152</v>
      </c>
      <c r="Q108" s="325">
        <f t="shared" si="21"/>
        <v>1244.8153091267075</v>
      </c>
      <c r="R108" s="325">
        <f t="shared" si="21"/>
        <v>1348.5499182205997</v>
      </c>
      <c r="S108" s="325">
        <f t="shared" si="21"/>
        <v>1452.2845273144919</v>
      </c>
      <c r="T108" s="325">
        <f t="shared" si="21"/>
        <v>1556.0191364083844</v>
      </c>
      <c r="U108" s="325">
        <f t="shared" si="21"/>
        <v>1659.7537455022766</v>
      </c>
      <c r="V108" s="325">
        <f t="shared" si="21"/>
        <v>1763.4883545961688</v>
      </c>
      <c r="W108" s="325">
        <f t="shared" si="21"/>
        <v>1867.2229636900611</v>
      </c>
      <c r="X108" s="325">
        <f t="shared" si="21"/>
        <v>1970.9575727839535</v>
      </c>
      <c r="Y108" s="325">
        <f t="shared" si="21"/>
        <v>2074.6921818778455</v>
      </c>
      <c r="Z108" s="325">
        <f t="shared" si="21"/>
        <v>2178.4267909717382</v>
      </c>
      <c r="AA108" s="325">
        <f t="shared" si="21"/>
        <v>2282.1614000656305</v>
      </c>
      <c r="AB108" s="325">
        <f t="shared" si="21"/>
        <v>2385.8960091595222</v>
      </c>
      <c r="AC108" s="325">
        <f t="shared" si="21"/>
        <v>2489.6306182534149</v>
      </c>
      <c r="AD108" s="325">
        <f t="shared" si="21"/>
        <v>2593.3652273473072</v>
      </c>
      <c r="AE108" s="325">
        <f t="shared" si="21"/>
        <v>2697.0998364411994</v>
      </c>
      <c r="AF108" s="325">
        <f t="shared" si="21"/>
        <v>2800.8344455350921</v>
      </c>
      <c r="AG108" s="325">
        <f t="shared" si="21"/>
        <v>2904.5690546289838</v>
      </c>
      <c r="AH108" s="325">
        <f t="shared" si="21"/>
        <v>3008.3036637228761</v>
      </c>
      <c r="AI108" s="325">
        <f t="shared" si="21"/>
        <v>3112.0382728167688</v>
      </c>
      <c r="AJ108" s="325">
        <f t="shared" si="21"/>
        <v>3215.772881910661</v>
      </c>
      <c r="AK108" s="325">
        <f t="shared" si="21"/>
        <v>3319.5074910045532</v>
      </c>
      <c r="AL108" s="325">
        <f t="shared" si="21"/>
        <v>3423.2421000984455</v>
      </c>
      <c r="AM108" s="325">
        <f t="shared" si="21"/>
        <v>3526.9767091923377</v>
      </c>
      <c r="AN108" s="325">
        <f t="shared" si="21"/>
        <v>3630.7113182862304</v>
      </c>
      <c r="AO108" s="325">
        <f t="shared" si="21"/>
        <v>3734.4459273801222</v>
      </c>
      <c r="AP108" s="325">
        <f t="shared" si="21"/>
        <v>3838.1805364740144</v>
      </c>
      <c r="AQ108" s="325">
        <f t="shared" si="21"/>
        <v>3941.9151455679071</v>
      </c>
      <c r="AR108" s="325">
        <f t="shared" si="21"/>
        <v>4045.6497546617989</v>
      </c>
      <c r="AS108" s="325">
        <f t="shared" si="21"/>
        <v>4149.3843637556911</v>
      </c>
      <c r="AT108" s="325">
        <f t="shared" si="21"/>
        <v>4253.1189728495838</v>
      </c>
      <c r="AU108" s="325">
        <f t="shared" si="21"/>
        <v>4356.8535819434765</v>
      </c>
      <c r="AV108" s="325">
        <f t="shared" si="21"/>
        <v>4460.5881910373682</v>
      </c>
      <c r="AW108" s="325">
        <f t="shared" si="21"/>
        <v>4564.3228001312609</v>
      </c>
      <c r="AX108" s="325">
        <f t="shared" si="21"/>
        <v>4668.0574092251527</v>
      </c>
      <c r="AY108" s="325">
        <f t="shared" si="21"/>
        <v>4771.7920183190445</v>
      </c>
      <c r="AZ108" s="325">
        <f t="shared" si="21"/>
        <v>4875.5266274129381</v>
      </c>
      <c r="BA108" s="325">
        <f t="shared" si="21"/>
        <v>4979.2612365068298</v>
      </c>
      <c r="BB108" s="325">
        <f t="shared" si="21"/>
        <v>5082.9958456007225</v>
      </c>
      <c r="BC108" s="325">
        <f t="shared" si="21"/>
        <v>5186.7304546946143</v>
      </c>
      <c r="BD108" s="325">
        <f t="shared" si="21"/>
        <v>5290.4650637885061</v>
      </c>
      <c r="BE108" s="325">
        <f t="shared" si="21"/>
        <v>5394.1996728823988</v>
      </c>
      <c r="BF108" s="325">
        <f t="shared" si="21"/>
        <v>5497.9342819762905</v>
      </c>
      <c r="BG108" s="274"/>
      <c r="BH108" s="274"/>
      <c r="BJ108" s="6" t="e">
        <f t="shared" si="10"/>
        <v>#DIV/0!</v>
      </c>
      <c r="BK108" s="6" t="e">
        <f t="shared" si="10"/>
        <v>#DIV/0!</v>
      </c>
      <c r="BL108" s="6">
        <f t="shared" si="10"/>
        <v>1.0645048186810344</v>
      </c>
      <c r="BM108" s="6">
        <f t="shared" si="10"/>
        <v>1.0645048186810344</v>
      </c>
      <c r="BN108" s="6">
        <f t="shared" si="10"/>
        <v>1.0645048186810344</v>
      </c>
      <c r="BO108" s="6">
        <f t="shared" si="10"/>
        <v>1.0645048186810344</v>
      </c>
      <c r="BP108" s="6">
        <f t="shared" si="10"/>
        <v>1.0645048186810344</v>
      </c>
      <c r="BQ108" s="6">
        <f t="shared" si="10"/>
        <v>1.0645048186810342</v>
      </c>
      <c r="BR108" s="6">
        <f t="shared" si="10"/>
        <v>1.0645048186810344</v>
      </c>
      <c r="BS108" s="6">
        <f t="shared" si="10"/>
        <v>1.0645048186810344</v>
      </c>
      <c r="BT108" s="6">
        <f t="shared" si="10"/>
        <v>1.0645048186810344</v>
      </c>
      <c r="BU108" s="6">
        <f t="shared" si="10"/>
        <v>1.0645048186810344</v>
      </c>
      <c r="BV108" s="6">
        <f t="shared" si="10"/>
        <v>1.0645048186810344</v>
      </c>
      <c r="BW108" s="6">
        <f t="shared" si="10"/>
        <v>1.0645048186810344</v>
      </c>
      <c r="BX108" s="6">
        <f t="shared" si="10"/>
        <v>1.0645048186810342</v>
      </c>
      <c r="BY108" s="6">
        <f t="shared" si="10"/>
        <v>1.0645048186810344</v>
      </c>
      <c r="BZ108" s="6">
        <f t="shared" si="11"/>
        <v>1.0645048186810344</v>
      </c>
      <c r="CA108" s="6">
        <f t="shared" si="11"/>
        <v>1.0645048186810344</v>
      </c>
      <c r="CB108" s="6">
        <f t="shared" si="11"/>
        <v>1.0645048186810344</v>
      </c>
      <c r="CC108" s="6">
        <f t="shared" si="11"/>
        <v>1.0645048186810342</v>
      </c>
      <c r="CD108" s="6">
        <f t="shared" si="11"/>
        <v>1.0645048186810342</v>
      </c>
      <c r="CE108" s="6">
        <f t="shared" si="11"/>
        <v>1.0645048186810344</v>
      </c>
      <c r="CF108" s="6">
        <f t="shared" si="11"/>
        <v>1.0645048186810342</v>
      </c>
      <c r="CG108" s="6">
        <f t="shared" si="11"/>
        <v>1.0645048186810344</v>
      </c>
      <c r="CH108" s="6">
        <f t="shared" si="11"/>
        <v>1.0645048186810344</v>
      </c>
      <c r="CI108" s="6">
        <f t="shared" si="11"/>
        <v>1.0645048186810344</v>
      </c>
      <c r="CJ108" s="6">
        <f t="shared" si="11"/>
        <v>1.0645048186810344</v>
      </c>
      <c r="CK108" s="6">
        <f t="shared" si="11"/>
        <v>1.0645048186810344</v>
      </c>
      <c r="CL108" s="6">
        <f t="shared" si="11"/>
        <v>1.0645048186810342</v>
      </c>
      <c r="CM108" s="6">
        <f t="shared" si="11"/>
        <v>1.0645048186810344</v>
      </c>
      <c r="CN108" s="6">
        <f t="shared" si="11"/>
        <v>1.0645048186810342</v>
      </c>
      <c r="CO108" s="6">
        <f t="shared" si="11"/>
        <v>1.0645048186810344</v>
      </c>
      <c r="CP108" s="6">
        <f t="shared" si="12"/>
        <v>1.0645048186810346</v>
      </c>
      <c r="CQ108" s="6">
        <f t="shared" si="12"/>
        <v>1.0645048186810342</v>
      </c>
      <c r="CR108" s="6">
        <f t="shared" si="12"/>
        <v>1.0645048186810344</v>
      </c>
      <c r="CS108" s="6">
        <f t="shared" si="12"/>
        <v>1.0645048186810344</v>
      </c>
      <c r="CT108" s="6">
        <f t="shared" si="12"/>
        <v>1.0645048186810342</v>
      </c>
      <c r="CU108" s="6">
        <f t="shared" si="12"/>
        <v>1.0645048186810344</v>
      </c>
      <c r="CV108" s="6">
        <f t="shared" si="12"/>
        <v>1.0645048186810344</v>
      </c>
      <c r="CW108" s="6">
        <f t="shared" si="12"/>
        <v>1.0645048186810344</v>
      </c>
      <c r="CX108" s="6">
        <f t="shared" si="12"/>
        <v>1.0645048186810344</v>
      </c>
      <c r="CY108" s="6">
        <f t="shared" si="12"/>
        <v>1.0645048186810344</v>
      </c>
      <c r="CZ108" s="6">
        <f t="shared" si="12"/>
        <v>1.0645048186810344</v>
      </c>
      <c r="DA108" s="6">
        <f t="shared" si="12"/>
        <v>1.0645048186810342</v>
      </c>
      <c r="DB108" s="6">
        <f t="shared" si="12"/>
        <v>1.0645048186810344</v>
      </c>
      <c r="DC108" s="6">
        <f t="shared" si="12"/>
        <v>1.0645048186810342</v>
      </c>
      <c r="DD108" s="6">
        <f t="shared" si="12"/>
        <v>1.0645048186810342</v>
      </c>
      <c r="DE108" s="6">
        <f t="shared" si="12"/>
        <v>1.0645048186810344</v>
      </c>
      <c r="DF108" s="6">
        <f t="shared" si="13"/>
        <v>1.0645048186810344</v>
      </c>
    </row>
    <row r="109" spans="1:110" x14ac:dyDescent="0.25">
      <c r="A109" s="297"/>
      <c r="B109" s="326" t="s">
        <v>40</v>
      </c>
      <c r="C109" s="327"/>
      <c r="D109" s="328"/>
      <c r="E109" s="328"/>
      <c r="F109" s="328"/>
      <c r="G109" s="328"/>
      <c r="H109" s="328"/>
      <c r="I109" s="328"/>
      <c r="J109" s="329"/>
      <c r="K109" s="329"/>
      <c r="L109" s="329">
        <f t="shared" ref="L109:BF109" si="22">((L$99-$H$4)/1000)*$N$36*(($C$8/70)^$X$36)*IF($C$13=1,$AE$36,IF($C$13=2,$AF$36,IF($C$13=3,$AG$36,1)))</f>
        <v>812.17104202496614</v>
      </c>
      <c r="M109" s="329">
        <f t="shared" si="22"/>
        <v>928.19547659996135</v>
      </c>
      <c r="N109" s="329">
        <f t="shared" si="22"/>
        <v>1044.2199111749565</v>
      </c>
      <c r="O109" s="329">
        <f t="shared" si="22"/>
        <v>1160.2443457499517</v>
      </c>
      <c r="P109" s="329">
        <f t="shared" si="22"/>
        <v>1276.2687803249469</v>
      </c>
      <c r="Q109" s="329">
        <f t="shared" si="22"/>
        <v>1392.2932148999419</v>
      </c>
      <c r="R109" s="329">
        <f t="shared" si="22"/>
        <v>1508.3176494749373</v>
      </c>
      <c r="S109" s="329">
        <f t="shared" si="22"/>
        <v>1624.3420840499323</v>
      </c>
      <c r="T109" s="329">
        <f t="shared" si="22"/>
        <v>1740.3665186249275</v>
      </c>
      <c r="U109" s="329">
        <f t="shared" si="22"/>
        <v>1856.3909531999227</v>
      </c>
      <c r="V109" s="329">
        <f t="shared" si="22"/>
        <v>1972.4153877749175</v>
      </c>
      <c r="W109" s="329">
        <f t="shared" si="22"/>
        <v>2088.4398223499129</v>
      </c>
      <c r="X109" s="329">
        <f t="shared" si="22"/>
        <v>2204.4642569249081</v>
      </c>
      <c r="Y109" s="329">
        <f t="shared" si="22"/>
        <v>2320.4886914999033</v>
      </c>
      <c r="Z109" s="329">
        <f t="shared" si="22"/>
        <v>2436.5131260748985</v>
      </c>
      <c r="AA109" s="329">
        <f t="shared" si="22"/>
        <v>2552.5375606498937</v>
      </c>
      <c r="AB109" s="329">
        <f t="shared" si="22"/>
        <v>2668.5619952248885</v>
      </c>
      <c r="AC109" s="329">
        <f t="shared" si="22"/>
        <v>2784.5864297998837</v>
      </c>
      <c r="AD109" s="329">
        <f t="shared" si="22"/>
        <v>2900.6108643748794</v>
      </c>
      <c r="AE109" s="329">
        <f t="shared" si="22"/>
        <v>3016.6352989498746</v>
      </c>
      <c r="AF109" s="329">
        <f t="shared" si="22"/>
        <v>3132.6597335248694</v>
      </c>
      <c r="AG109" s="329">
        <f t="shared" si="22"/>
        <v>3248.6841680998646</v>
      </c>
      <c r="AH109" s="329">
        <f t="shared" si="22"/>
        <v>3364.7086026748593</v>
      </c>
      <c r="AI109" s="329">
        <f t="shared" si="22"/>
        <v>3480.733037249855</v>
      </c>
      <c r="AJ109" s="329">
        <f t="shared" si="22"/>
        <v>3596.7574718248497</v>
      </c>
      <c r="AK109" s="329">
        <f t="shared" si="22"/>
        <v>3712.7819063998454</v>
      </c>
      <c r="AL109" s="329">
        <f t="shared" si="22"/>
        <v>3828.8063409748402</v>
      </c>
      <c r="AM109" s="329">
        <f t="shared" si="22"/>
        <v>3944.8307755498349</v>
      </c>
      <c r="AN109" s="329">
        <f t="shared" si="22"/>
        <v>4060.8552101248306</v>
      </c>
      <c r="AO109" s="329">
        <f t="shared" si="22"/>
        <v>4176.8796446998258</v>
      </c>
      <c r="AP109" s="329">
        <f t="shared" si="22"/>
        <v>4292.904079274821</v>
      </c>
      <c r="AQ109" s="329">
        <f t="shared" si="22"/>
        <v>4408.9285138498162</v>
      </c>
      <c r="AR109" s="329">
        <f t="shared" si="22"/>
        <v>4524.9529484248114</v>
      </c>
      <c r="AS109" s="329">
        <f t="shared" si="22"/>
        <v>4640.9773829998067</v>
      </c>
      <c r="AT109" s="329">
        <f t="shared" si="22"/>
        <v>4757.001817574801</v>
      </c>
      <c r="AU109" s="329">
        <f t="shared" si="22"/>
        <v>4873.0262521497971</v>
      </c>
      <c r="AV109" s="329">
        <f t="shared" si="22"/>
        <v>4989.0506867247914</v>
      </c>
      <c r="AW109" s="329">
        <f t="shared" si="22"/>
        <v>5105.0751212997875</v>
      </c>
      <c r="AX109" s="329">
        <f t="shared" si="22"/>
        <v>5221.0995558747827</v>
      </c>
      <c r="AY109" s="329">
        <f t="shared" si="22"/>
        <v>5337.123990449777</v>
      </c>
      <c r="AZ109" s="329">
        <f t="shared" si="22"/>
        <v>5453.1484250247722</v>
      </c>
      <c r="BA109" s="329">
        <f t="shared" si="22"/>
        <v>5569.1728595997674</v>
      </c>
      <c r="BB109" s="329">
        <f t="shared" si="22"/>
        <v>5685.1972941747626</v>
      </c>
      <c r="BC109" s="329">
        <f t="shared" si="22"/>
        <v>5801.2217287497588</v>
      </c>
      <c r="BD109" s="329">
        <f t="shared" si="22"/>
        <v>5917.2461633247531</v>
      </c>
      <c r="BE109" s="329">
        <f t="shared" si="22"/>
        <v>6033.2705978997492</v>
      </c>
      <c r="BF109" s="329">
        <f t="shared" si="22"/>
        <v>6149.2950324747435</v>
      </c>
      <c r="BG109" s="274"/>
      <c r="BH109" s="274"/>
      <c r="BJ109" s="6" t="e">
        <f t="shared" si="10"/>
        <v>#DIV/0!</v>
      </c>
      <c r="BK109" s="6" t="e">
        <f t="shared" si="10"/>
        <v>#DIV/0!</v>
      </c>
      <c r="BL109" s="6">
        <f t="shared" si="10"/>
        <v>1.0626432351471895</v>
      </c>
      <c r="BM109" s="6">
        <f t="shared" si="10"/>
        <v>1.0626432351471895</v>
      </c>
      <c r="BN109" s="6">
        <f t="shared" si="10"/>
        <v>1.0626432351471895</v>
      </c>
      <c r="BO109" s="6">
        <f t="shared" si="10"/>
        <v>1.0626432351471895</v>
      </c>
      <c r="BP109" s="6">
        <f t="shared" si="10"/>
        <v>1.0626432351471895</v>
      </c>
      <c r="BQ109" s="6">
        <f t="shared" si="10"/>
        <v>1.0626432351471895</v>
      </c>
      <c r="BR109" s="6">
        <f t="shared" si="10"/>
        <v>1.0626432351471893</v>
      </c>
      <c r="BS109" s="6">
        <f t="shared" si="10"/>
        <v>1.0626432351471895</v>
      </c>
      <c r="BT109" s="6">
        <f t="shared" si="10"/>
        <v>1.0626432351471895</v>
      </c>
      <c r="BU109" s="6">
        <f t="shared" si="10"/>
        <v>1.0626432351471895</v>
      </c>
      <c r="BV109" s="6">
        <f t="shared" si="10"/>
        <v>1.0626432351471895</v>
      </c>
      <c r="BW109" s="6">
        <f t="shared" si="10"/>
        <v>1.0626432351471895</v>
      </c>
      <c r="BX109" s="6">
        <f t="shared" si="10"/>
        <v>1.0626432351471893</v>
      </c>
      <c r="BY109" s="6">
        <f t="shared" si="10"/>
        <v>1.0626432351471895</v>
      </c>
      <c r="BZ109" s="6">
        <f t="shared" si="11"/>
        <v>1.0626432351471895</v>
      </c>
      <c r="CA109" s="6">
        <f t="shared" si="11"/>
        <v>1.0626432351471895</v>
      </c>
      <c r="CB109" s="6">
        <f t="shared" si="11"/>
        <v>1.0626432351471895</v>
      </c>
      <c r="CC109" s="6">
        <f t="shared" si="11"/>
        <v>1.0626432351471895</v>
      </c>
      <c r="CD109" s="6">
        <f t="shared" si="11"/>
        <v>1.0626432351471895</v>
      </c>
      <c r="CE109" s="6">
        <f t="shared" si="11"/>
        <v>1.0626432351471893</v>
      </c>
      <c r="CF109" s="6">
        <f t="shared" si="11"/>
        <v>1.0626432351471897</v>
      </c>
      <c r="CG109" s="6">
        <f t="shared" si="11"/>
        <v>1.0626432351471895</v>
      </c>
      <c r="CH109" s="6">
        <f t="shared" si="11"/>
        <v>1.0626432351471897</v>
      </c>
      <c r="CI109" s="6">
        <f t="shared" si="11"/>
        <v>1.0626432351471895</v>
      </c>
      <c r="CJ109" s="6">
        <f t="shared" si="11"/>
        <v>1.0626432351471897</v>
      </c>
      <c r="CK109" s="6">
        <f t="shared" si="11"/>
        <v>1.0626432351471895</v>
      </c>
      <c r="CL109" s="6">
        <f t="shared" si="11"/>
        <v>1.0626432351471895</v>
      </c>
      <c r="CM109" s="6">
        <f t="shared" si="11"/>
        <v>1.0626432351471895</v>
      </c>
      <c r="CN109" s="6">
        <f t="shared" si="11"/>
        <v>1.0626432351471895</v>
      </c>
      <c r="CO109" s="6">
        <f t="shared" si="11"/>
        <v>1.0626432351471895</v>
      </c>
      <c r="CP109" s="6">
        <f t="shared" si="12"/>
        <v>1.0626432351471895</v>
      </c>
      <c r="CQ109" s="6">
        <f t="shared" si="12"/>
        <v>1.0626432351471893</v>
      </c>
      <c r="CR109" s="6">
        <f t="shared" si="12"/>
        <v>1.0626432351471895</v>
      </c>
      <c r="CS109" s="6">
        <f t="shared" si="12"/>
        <v>1.0626432351471895</v>
      </c>
      <c r="CT109" s="6">
        <f t="shared" si="12"/>
        <v>1.0626432351471895</v>
      </c>
      <c r="CU109" s="6">
        <f t="shared" si="12"/>
        <v>1.0626432351471895</v>
      </c>
      <c r="CV109" s="6">
        <f t="shared" si="12"/>
        <v>1.0626432351471895</v>
      </c>
      <c r="CW109" s="6">
        <f t="shared" si="12"/>
        <v>1.0626432351471895</v>
      </c>
      <c r="CX109" s="6">
        <f t="shared" si="12"/>
        <v>1.0626432351471895</v>
      </c>
      <c r="CY109" s="6">
        <f t="shared" si="12"/>
        <v>1.0626432351471895</v>
      </c>
      <c r="CZ109" s="6">
        <f t="shared" si="12"/>
        <v>1.0626432351471895</v>
      </c>
      <c r="DA109" s="6">
        <f t="shared" si="12"/>
        <v>1.0626432351471895</v>
      </c>
      <c r="DB109" s="6">
        <f t="shared" si="12"/>
        <v>1.0626432351471897</v>
      </c>
      <c r="DC109" s="6">
        <f t="shared" si="12"/>
        <v>1.0626432351471895</v>
      </c>
      <c r="DD109" s="6">
        <f t="shared" si="12"/>
        <v>1.0626432351471895</v>
      </c>
      <c r="DE109" s="6">
        <f t="shared" si="12"/>
        <v>1.0626432351471893</v>
      </c>
      <c r="DF109" s="6">
        <f t="shared" si="13"/>
        <v>1.0626432351471895</v>
      </c>
    </row>
    <row r="110" spans="1:110" x14ac:dyDescent="0.25">
      <c r="A110" s="297"/>
      <c r="B110" s="326" t="s">
        <v>41</v>
      </c>
      <c r="C110" s="327"/>
      <c r="D110" s="328"/>
      <c r="E110" s="328"/>
      <c r="F110" s="328"/>
      <c r="G110" s="328"/>
      <c r="H110" s="328"/>
      <c r="I110" s="328"/>
      <c r="J110" s="329"/>
      <c r="K110" s="329"/>
      <c r="L110" s="329">
        <f t="shared" ref="L110:BF110" si="23">((L$99-$H$4)/1000)*$P$36*(($C$8/70)^$Z$36)*IF($C$13=1,$AE$36,IF($C$13=2,$AF$36,IF($C$13=3,$AG$36,1)))</f>
        <v>1144.0310220924682</v>
      </c>
      <c r="M110" s="329">
        <f t="shared" si="23"/>
        <v>1307.4640252485353</v>
      </c>
      <c r="N110" s="329">
        <f t="shared" si="23"/>
        <v>1470.8970284046022</v>
      </c>
      <c r="O110" s="329">
        <f t="shared" si="23"/>
        <v>1634.3300315606689</v>
      </c>
      <c r="P110" s="329">
        <f t="shared" si="23"/>
        <v>1797.763034716736</v>
      </c>
      <c r="Q110" s="329">
        <f t="shared" si="23"/>
        <v>1961.1960378728027</v>
      </c>
      <c r="R110" s="329">
        <f t="shared" si="23"/>
        <v>2124.6290410288698</v>
      </c>
      <c r="S110" s="329">
        <f t="shared" si="23"/>
        <v>2288.0620441849364</v>
      </c>
      <c r="T110" s="329">
        <f t="shared" si="23"/>
        <v>2451.4950473410036</v>
      </c>
      <c r="U110" s="329">
        <f t="shared" si="23"/>
        <v>2614.9280504970707</v>
      </c>
      <c r="V110" s="329">
        <f t="shared" si="23"/>
        <v>2778.3610536531373</v>
      </c>
      <c r="W110" s="329">
        <f t="shared" si="23"/>
        <v>2941.7940568092044</v>
      </c>
      <c r="X110" s="329">
        <f t="shared" si="23"/>
        <v>3105.2270599652711</v>
      </c>
      <c r="Y110" s="329">
        <f t="shared" si="23"/>
        <v>3268.6600631213378</v>
      </c>
      <c r="Z110" s="329">
        <f t="shared" si="23"/>
        <v>3432.0930662774049</v>
      </c>
      <c r="AA110" s="329">
        <f t="shared" si="23"/>
        <v>3595.526069433472</v>
      </c>
      <c r="AB110" s="329">
        <f t="shared" si="23"/>
        <v>3758.9590725895382</v>
      </c>
      <c r="AC110" s="329">
        <f t="shared" si="23"/>
        <v>3922.3920757456053</v>
      </c>
      <c r="AD110" s="329">
        <f t="shared" si="23"/>
        <v>4085.8250789016724</v>
      </c>
      <c r="AE110" s="329">
        <f t="shared" si="23"/>
        <v>4249.2580820577396</v>
      </c>
      <c r="AF110" s="329">
        <f t="shared" si="23"/>
        <v>4412.6910852138071</v>
      </c>
      <c r="AG110" s="329">
        <f t="shared" si="23"/>
        <v>4576.1240883698729</v>
      </c>
      <c r="AH110" s="329">
        <f t="shared" si="23"/>
        <v>4739.5570915259395</v>
      </c>
      <c r="AI110" s="329">
        <f t="shared" si="23"/>
        <v>4902.9900946820071</v>
      </c>
      <c r="AJ110" s="329">
        <f t="shared" si="23"/>
        <v>5066.4230978380738</v>
      </c>
      <c r="AK110" s="329">
        <f t="shared" si="23"/>
        <v>5229.8561009941413</v>
      </c>
      <c r="AL110" s="329">
        <f t="shared" si="23"/>
        <v>5393.289104150208</v>
      </c>
      <c r="AM110" s="329">
        <f t="shared" si="23"/>
        <v>5556.7221073062747</v>
      </c>
      <c r="AN110" s="329">
        <f t="shared" si="23"/>
        <v>5720.1551104623413</v>
      </c>
      <c r="AO110" s="329">
        <f t="shared" si="23"/>
        <v>5883.5881136184089</v>
      </c>
      <c r="AP110" s="329">
        <f t="shared" si="23"/>
        <v>6047.0211167744746</v>
      </c>
      <c r="AQ110" s="329">
        <f t="shared" si="23"/>
        <v>6210.4541199305422</v>
      </c>
      <c r="AR110" s="329">
        <f t="shared" si="23"/>
        <v>6373.8871230866098</v>
      </c>
      <c r="AS110" s="329">
        <f t="shared" si="23"/>
        <v>6537.3201262426755</v>
      </c>
      <c r="AT110" s="329">
        <f t="shared" si="23"/>
        <v>6700.7531293987422</v>
      </c>
      <c r="AU110" s="329">
        <f t="shared" si="23"/>
        <v>6864.1861325548098</v>
      </c>
      <c r="AV110" s="329">
        <f t="shared" si="23"/>
        <v>7027.6191357108764</v>
      </c>
      <c r="AW110" s="329">
        <f t="shared" si="23"/>
        <v>7191.052138866944</v>
      </c>
      <c r="AX110" s="329">
        <f t="shared" si="23"/>
        <v>7354.4851420230116</v>
      </c>
      <c r="AY110" s="329">
        <f t="shared" si="23"/>
        <v>7517.9181451790764</v>
      </c>
      <c r="AZ110" s="329">
        <f t="shared" si="23"/>
        <v>7681.351148335144</v>
      </c>
      <c r="BA110" s="329">
        <f t="shared" si="23"/>
        <v>7844.7841514912107</v>
      </c>
      <c r="BB110" s="329">
        <f t="shared" si="23"/>
        <v>8008.2171546472782</v>
      </c>
      <c r="BC110" s="329">
        <f t="shared" si="23"/>
        <v>8171.6501578033449</v>
      </c>
      <c r="BD110" s="329">
        <f t="shared" si="23"/>
        <v>8335.0831609594115</v>
      </c>
      <c r="BE110" s="329">
        <f t="shared" si="23"/>
        <v>8498.5161641154791</v>
      </c>
      <c r="BF110" s="329">
        <f t="shared" si="23"/>
        <v>8661.9491672715467</v>
      </c>
      <c r="BG110" s="274"/>
      <c r="BH110" s="274"/>
      <c r="BJ110" s="6" t="e">
        <f t="shared" si="10"/>
        <v>#DIV/0!</v>
      </c>
      <c r="BK110" s="6" t="e">
        <f t="shared" si="10"/>
        <v>#DIV/0!</v>
      </c>
      <c r="BL110" s="6">
        <f t="shared" si="10"/>
        <v>1.0204620968971019</v>
      </c>
      <c r="BM110" s="6">
        <f t="shared" si="10"/>
        <v>1.0204620968971019</v>
      </c>
      <c r="BN110" s="6">
        <f t="shared" si="10"/>
        <v>1.0204620968971019</v>
      </c>
      <c r="BO110" s="6">
        <f t="shared" si="10"/>
        <v>1.0204620968971021</v>
      </c>
      <c r="BP110" s="6">
        <f t="shared" si="10"/>
        <v>1.0204620968971019</v>
      </c>
      <c r="BQ110" s="6">
        <f t="shared" si="10"/>
        <v>1.0204620968971021</v>
      </c>
      <c r="BR110" s="6">
        <f t="shared" si="10"/>
        <v>1.0204620968971017</v>
      </c>
      <c r="BS110" s="6">
        <f t="shared" si="10"/>
        <v>1.0204620968971019</v>
      </c>
      <c r="BT110" s="6">
        <f t="shared" si="10"/>
        <v>1.0204620968971019</v>
      </c>
      <c r="BU110" s="6">
        <f t="shared" si="10"/>
        <v>1.0204620968971019</v>
      </c>
      <c r="BV110" s="6">
        <f t="shared" si="10"/>
        <v>1.0204620968971019</v>
      </c>
      <c r="BW110" s="6">
        <f t="shared" si="10"/>
        <v>1.0204620968971019</v>
      </c>
      <c r="BX110" s="6">
        <f t="shared" si="10"/>
        <v>1.0204620968971019</v>
      </c>
      <c r="BY110" s="6">
        <f t="shared" si="10"/>
        <v>1.0204620968971021</v>
      </c>
      <c r="BZ110" s="6">
        <f t="shared" si="11"/>
        <v>1.0204620968971021</v>
      </c>
      <c r="CA110" s="6">
        <f t="shared" si="11"/>
        <v>1.0204620968971019</v>
      </c>
      <c r="CB110" s="6">
        <f t="shared" si="11"/>
        <v>1.0204620968971019</v>
      </c>
      <c r="CC110" s="6">
        <f t="shared" si="11"/>
        <v>1.0204620968971021</v>
      </c>
      <c r="CD110" s="6">
        <f t="shared" si="11"/>
        <v>1.0204620968971019</v>
      </c>
      <c r="CE110" s="6">
        <f t="shared" si="11"/>
        <v>1.0204620968971017</v>
      </c>
      <c r="CF110" s="6">
        <f t="shared" si="11"/>
        <v>1.0204620968971019</v>
      </c>
      <c r="CG110" s="6">
        <f t="shared" si="11"/>
        <v>1.0204620968971019</v>
      </c>
      <c r="CH110" s="6">
        <f t="shared" si="11"/>
        <v>1.0204620968971019</v>
      </c>
      <c r="CI110" s="6">
        <f t="shared" si="11"/>
        <v>1.0204620968971019</v>
      </c>
      <c r="CJ110" s="6">
        <f t="shared" si="11"/>
        <v>1.0204620968971021</v>
      </c>
      <c r="CK110" s="6">
        <f t="shared" si="11"/>
        <v>1.0204620968971019</v>
      </c>
      <c r="CL110" s="6">
        <f t="shared" si="11"/>
        <v>1.0204620968971019</v>
      </c>
      <c r="CM110" s="6">
        <f t="shared" si="11"/>
        <v>1.0204620968971019</v>
      </c>
      <c r="CN110" s="6">
        <f t="shared" si="11"/>
        <v>1.0204620968971019</v>
      </c>
      <c r="CO110" s="6">
        <f t="shared" si="11"/>
        <v>1.0204620968971019</v>
      </c>
      <c r="CP110" s="6">
        <f t="shared" si="12"/>
        <v>1.0204620968971021</v>
      </c>
      <c r="CQ110" s="6">
        <f t="shared" si="12"/>
        <v>1.0204620968971019</v>
      </c>
      <c r="CR110" s="6">
        <f t="shared" si="12"/>
        <v>1.0204620968971019</v>
      </c>
      <c r="CS110" s="6">
        <f t="shared" si="12"/>
        <v>1.0204620968971021</v>
      </c>
      <c r="CT110" s="6">
        <f t="shared" si="12"/>
        <v>1.0204620968971019</v>
      </c>
      <c r="CU110" s="6">
        <f t="shared" si="12"/>
        <v>1.0204620968971021</v>
      </c>
      <c r="CV110" s="6">
        <f t="shared" si="12"/>
        <v>1.0204620968971019</v>
      </c>
      <c r="CW110" s="6">
        <f t="shared" si="12"/>
        <v>1.0204620968971019</v>
      </c>
      <c r="CX110" s="6">
        <f t="shared" si="12"/>
        <v>1.0204620968971017</v>
      </c>
      <c r="CY110" s="6">
        <f t="shared" si="12"/>
        <v>1.0204620968971019</v>
      </c>
      <c r="CZ110" s="6">
        <f t="shared" si="12"/>
        <v>1.0204620968971019</v>
      </c>
      <c r="DA110" s="6">
        <f t="shared" si="12"/>
        <v>1.0204620968971021</v>
      </c>
      <c r="DB110" s="6">
        <f t="shared" si="12"/>
        <v>1.0204620968971019</v>
      </c>
      <c r="DC110" s="6">
        <f t="shared" si="12"/>
        <v>1.0204620968971019</v>
      </c>
      <c r="DD110" s="6">
        <f t="shared" si="12"/>
        <v>1.0204620968971021</v>
      </c>
      <c r="DE110" s="6">
        <f t="shared" si="12"/>
        <v>1.0204620968971017</v>
      </c>
      <c r="DF110" s="6">
        <f t="shared" si="13"/>
        <v>1.0204620968971019</v>
      </c>
    </row>
    <row r="111" spans="1:110" ht="15.75" thickBot="1" x14ac:dyDescent="0.3">
      <c r="A111" s="297"/>
      <c r="B111" s="330" t="s">
        <v>42</v>
      </c>
      <c r="C111" s="331"/>
      <c r="D111" s="332"/>
      <c r="E111" s="332"/>
      <c r="F111" s="332"/>
      <c r="G111" s="332"/>
      <c r="H111" s="332"/>
      <c r="I111" s="332"/>
      <c r="J111" s="333"/>
      <c r="K111" s="333"/>
      <c r="L111" s="333">
        <f t="shared" ref="L111:BF111" si="24">((L$99-$H$4)/1000)*$Q$36*(($C$8/70)^$AA$36)*IF($C$13=1,$AE$36,IF($C$13=2,$AF$36,IF($C$13=3,$AG$36,1)))</f>
        <v>1241.1178786025616</v>
      </c>
      <c r="M111" s="333">
        <f t="shared" si="24"/>
        <v>1418.420432688642</v>
      </c>
      <c r="N111" s="333">
        <f t="shared" si="24"/>
        <v>1595.7229867747224</v>
      </c>
      <c r="O111" s="333">
        <f t="shared" si="24"/>
        <v>1773.0255408608025</v>
      </c>
      <c r="P111" s="333">
        <f t="shared" si="24"/>
        <v>1950.3280949468829</v>
      </c>
      <c r="Q111" s="333">
        <f t="shared" si="24"/>
        <v>2127.630649032963</v>
      </c>
      <c r="R111" s="333">
        <f t="shared" si="24"/>
        <v>2304.9332031190434</v>
      </c>
      <c r="S111" s="333">
        <f t="shared" si="24"/>
        <v>2482.2357572051233</v>
      </c>
      <c r="T111" s="333">
        <f t="shared" si="24"/>
        <v>2659.5383112912036</v>
      </c>
      <c r="U111" s="333">
        <f t="shared" si="24"/>
        <v>2836.840865377284</v>
      </c>
      <c r="V111" s="333">
        <f t="shared" si="24"/>
        <v>3014.1434194633644</v>
      </c>
      <c r="W111" s="333">
        <f t="shared" si="24"/>
        <v>3191.4459735494447</v>
      </c>
      <c r="X111" s="333">
        <f t="shared" si="24"/>
        <v>3368.7485276355246</v>
      </c>
      <c r="Y111" s="333">
        <f t="shared" si="24"/>
        <v>3546.051081721605</v>
      </c>
      <c r="Z111" s="333">
        <f t="shared" si="24"/>
        <v>3723.3536358076854</v>
      </c>
      <c r="AA111" s="333">
        <f t="shared" si="24"/>
        <v>3900.6561898937657</v>
      </c>
      <c r="AB111" s="333">
        <f t="shared" si="24"/>
        <v>4077.9587439798461</v>
      </c>
      <c r="AC111" s="333">
        <f t="shared" si="24"/>
        <v>4255.261298065926</v>
      </c>
      <c r="AD111" s="333">
        <f t="shared" si="24"/>
        <v>4432.5638521520068</v>
      </c>
      <c r="AE111" s="333">
        <f t="shared" si="24"/>
        <v>4609.8664062380867</v>
      </c>
      <c r="AF111" s="333">
        <f t="shared" si="24"/>
        <v>4787.1689603241666</v>
      </c>
      <c r="AG111" s="333">
        <f t="shared" si="24"/>
        <v>4964.4715144102465</v>
      </c>
      <c r="AH111" s="333">
        <f t="shared" si="24"/>
        <v>5141.7740684963264</v>
      </c>
      <c r="AI111" s="333">
        <f t="shared" si="24"/>
        <v>5319.0766225824073</v>
      </c>
      <c r="AJ111" s="333">
        <f t="shared" si="24"/>
        <v>5496.3791766684872</v>
      </c>
      <c r="AK111" s="333">
        <f t="shared" si="24"/>
        <v>5673.681730754568</v>
      </c>
      <c r="AL111" s="333">
        <f t="shared" si="24"/>
        <v>5850.9842848406479</v>
      </c>
      <c r="AM111" s="333">
        <f t="shared" si="24"/>
        <v>6028.2868389267287</v>
      </c>
      <c r="AN111" s="333">
        <f t="shared" si="24"/>
        <v>6205.5893930128095</v>
      </c>
      <c r="AO111" s="333">
        <f t="shared" si="24"/>
        <v>6382.8919470988894</v>
      </c>
      <c r="AP111" s="333">
        <f t="shared" si="24"/>
        <v>6560.1945011849702</v>
      </c>
      <c r="AQ111" s="333">
        <f t="shared" si="24"/>
        <v>6737.4970552710492</v>
      </c>
      <c r="AR111" s="333">
        <f t="shared" si="24"/>
        <v>6914.7996093571301</v>
      </c>
      <c r="AS111" s="333">
        <f t="shared" si="24"/>
        <v>7092.10216344321</v>
      </c>
      <c r="AT111" s="333">
        <f t="shared" si="24"/>
        <v>7269.404717529289</v>
      </c>
      <c r="AU111" s="333">
        <f t="shared" si="24"/>
        <v>7446.7072716153707</v>
      </c>
      <c r="AV111" s="333">
        <f t="shared" si="24"/>
        <v>7624.0098257014497</v>
      </c>
      <c r="AW111" s="333">
        <f t="shared" si="24"/>
        <v>7801.3123797875314</v>
      </c>
      <c r="AX111" s="333">
        <f t="shared" si="24"/>
        <v>7978.6149338736113</v>
      </c>
      <c r="AY111" s="333">
        <f t="shared" si="24"/>
        <v>8155.9174879596922</v>
      </c>
      <c r="AZ111" s="333">
        <f t="shared" si="24"/>
        <v>8333.2200420457721</v>
      </c>
      <c r="BA111" s="333">
        <f t="shared" si="24"/>
        <v>8510.522596131852</v>
      </c>
      <c r="BB111" s="333">
        <f t="shared" si="24"/>
        <v>8687.8251502179319</v>
      </c>
      <c r="BC111" s="333">
        <f t="shared" si="24"/>
        <v>8865.1277043040136</v>
      </c>
      <c r="BD111" s="333">
        <f t="shared" si="24"/>
        <v>9042.4302583900917</v>
      </c>
      <c r="BE111" s="333">
        <f t="shared" si="24"/>
        <v>9219.7328124761734</v>
      </c>
      <c r="BF111" s="333">
        <f t="shared" si="24"/>
        <v>9397.0353665622515</v>
      </c>
      <c r="BG111" s="274"/>
      <c r="BH111" s="274"/>
      <c r="BJ111" s="6" t="e">
        <f t="shared" si="10"/>
        <v>#DIV/0!</v>
      </c>
      <c r="BK111" s="6" t="e">
        <f t="shared" si="10"/>
        <v>#DIV/0!</v>
      </c>
      <c r="BL111" s="6">
        <f t="shared" si="10"/>
        <v>1.0359011516456573</v>
      </c>
      <c r="BM111" s="6">
        <f t="shared" si="10"/>
        <v>1.0359011516456573</v>
      </c>
      <c r="BN111" s="6">
        <f t="shared" si="10"/>
        <v>1.0359011516456571</v>
      </c>
      <c r="BO111" s="6">
        <f t="shared" si="10"/>
        <v>1.0359011516456571</v>
      </c>
      <c r="BP111" s="6">
        <f t="shared" si="10"/>
        <v>1.0359011516456571</v>
      </c>
      <c r="BQ111" s="6">
        <f t="shared" si="10"/>
        <v>1.0359011516456571</v>
      </c>
      <c r="BR111" s="6">
        <f t="shared" si="10"/>
        <v>1.0359011516456573</v>
      </c>
      <c r="BS111" s="6">
        <f t="shared" si="10"/>
        <v>1.0359011516456573</v>
      </c>
      <c r="BT111" s="6">
        <f t="shared" si="10"/>
        <v>1.0359011516456571</v>
      </c>
      <c r="BU111" s="6">
        <f t="shared" si="10"/>
        <v>1.0359011516456573</v>
      </c>
      <c r="BV111" s="6">
        <f t="shared" si="10"/>
        <v>1.0359011516456571</v>
      </c>
      <c r="BW111" s="6">
        <f t="shared" si="10"/>
        <v>1.0359011516456571</v>
      </c>
      <c r="BX111" s="6">
        <f t="shared" si="10"/>
        <v>1.0359011516456571</v>
      </c>
      <c r="BY111" s="6">
        <f t="shared" si="10"/>
        <v>1.0359011516456571</v>
      </c>
      <c r="BZ111" s="6">
        <f t="shared" si="11"/>
        <v>1.0359011516456571</v>
      </c>
      <c r="CA111" s="6">
        <f t="shared" si="11"/>
        <v>1.0359011516456571</v>
      </c>
      <c r="CB111" s="6">
        <f t="shared" si="11"/>
        <v>1.0359011516456569</v>
      </c>
      <c r="CC111" s="6">
        <f t="shared" si="11"/>
        <v>1.0359011516456571</v>
      </c>
      <c r="CD111" s="6">
        <f t="shared" si="11"/>
        <v>1.0359011516456571</v>
      </c>
      <c r="CE111" s="6">
        <f t="shared" si="11"/>
        <v>1.0359011516456573</v>
      </c>
      <c r="CF111" s="6">
        <f t="shared" si="11"/>
        <v>1.0359011516456571</v>
      </c>
      <c r="CG111" s="6">
        <f t="shared" si="11"/>
        <v>1.0359011516456573</v>
      </c>
      <c r="CH111" s="6">
        <f t="shared" si="11"/>
        <v>1.0359011516456573</v>
      </c>
      <c r="CI111" s="6">
        <f t="shared" si="11"/>
        <v>1.0359011516456571</v>
      </c>
      <c r="CJ111" s="6">
        <f t="shared" si="11"/>
        <v>1.0359011516456573</v>
      </c>
      <c r="CK111" s="6">
        <f t="shared" si="11"/>
        <v>1.0359011516456573</v>
      </c>
      <c r="CL111" s="6">
        <f t="shared" si="11"/>
        <v>1.0359011516456571</v>
      </c>
      <c r="CM111" s="6">
        <f t="shared" si="11"/>
        <v>1.0359011516456571</v>
      </c>
      <c r="CN111" s="6">
        <f t="shared" si="11"/>
        <v>1.0359011516456569</v>
      </c>
      <c r="CO111" s="6">
        <f t="shared" si="11"/>
        <v>1.0359011516456571</v>
      </c>
      <c r="CP111" s="6">
        <f t="shared" si="12"/>
        <v>1.0359011516456571</v>
      </c>
      <c r="CQ111" s="6">
        <f t="shared" si="12"/>
        <v>1.0359011516456571</v>
      </c>
      <c r="CR111" s="6">
        <f t="shared" si="12"/>
        <v>1.0359011516456571</v>
      </c>
      <c r="CS111" s="6">
        <f t="shared" si="12"/>
        <v>1.0359011516456571</v>
      </c>
      <c r="CT111" s="6">
        <f t="shared" si="12"/>
        <v>1.0359011516456571</v>
      </c>
      <c r="CU111" s="6">
        <f t="shared" si="12"/>
        <v>1.0359011516456571</v>
      </c>
      <c r="CV111" s="6">
        <f t="shared" si="12"/>
        <v>1.0359011516456571</v>
      </c>
      <c r="CW111" s="6">
        <f t="shared" si="12"/>
        <v>1.0359011516456571</v>
      </c>
      <c r="CX111" s="6">
        <f t="shared" si="12"/>
        <v>1.0359011516456571</v>
      </c>
      <c r="CY111" s="6">
        <f t="shared" si="12"/>
        <v>1.0359011516456569</v>
      </c>
      <c r="CZ111" s="6">
        <f t="shared" si="12"/>
        <v>1.0359011516456571</v>
      </c>
      <c r="DA111" s="6">
        <f t="shared" si="12"/>
        <v>1.0359011516456571</v>
      </c>
      <c r="DB111" s="6">
        <f t="shared" si="12"/>
        <v>1.0359011516456575</v>
      </c>
      <c r="DC111" s="6">
        <f t="shared" si="12"/>
        <v>1.0359011516456571</v>
      </c>
      <c r="DD111" s="6">
        <f t="shared" si="12"/>
        <v>1.0359011516456571</v>
      </c>
      <c r="DE111" s="6">
        <f t="shared" si="12"/>
        <v>1.0359011516456573</v>
      </c>
      <c r="DF111" s="6">
        <f t="shared" si="13"/>
        <v>1.0359011516456573</v>
      </c>
    </row>
    <row r="112" spans="1:110" x14ac:dyDescent="0.25">
      <c r="A112" s="297"/>
      <c r="B112" s="334" t="s">
        <v>43</v>
      </c>
      <c r="C112" s="335"/>
      <c r="D112" s="336"/>
      <c r="E112" s="336"/>
      <c r="F112" s="336"/>
      <c r="G112" s="336"/>
      <c r="H112" s="336"/>
      <c r="I112" s="336"/>
      <c r="J112" s="337"/>
      <c r="K112" s="337"/>
      <c r="L112" s="337">
        <f t="shared" ref="L112:BF112" si="25">((L$99-$H$4)/1000)*$M$37*(($C$8/70)^$W$37)*IF($C$13=1,$AE$37,IF($C$13=2,$AF$37,IF($C$13=3,$AG$37,1)))</f>
        <v>772.98193871109243</v>
      </c>
      <c r="M112" s="337">
        <f t="shared" si="25"/>
        <v>883.40792995553431</v>
      </c>
      <c r="N112" s="337">
        <f t="shared" si="25"/>
        <v>993.83392119997609</v>
      </c>
      <c r="O112" s="337">
        <f t="shared" si="25"/>
        <v>1104.2599124444178</v>
      </c>
      <c r="P112" s="337">
        <f t="shared" si="25"/>
        <v>1214.6859036888598</v>
      </c>
      <c r="Q112" s="337">
        <f t="shared" si="25"/>
        <v>1325.1118949333013</v>
      </c>
      <c r="R112" s="337">
        <f t="shared" si="25"/>
        <v>1435.5378861777433</v>
      </c>
      <c r="S112" s="337">
        <f t="shared" si="25"/>
        <v>1545.9638774221849</v>
      </c>
      <c r="T112" s="337">
        <f t="shared" si="25"/>
        <v>1656.3898686666269</v>
      </c>
      <c r="U112" s="337">
        <f t="shared" si="25"/>
        <v>1766.8158599110686</v>
      </c>
      <c r="V112" s="337">
        <f t="shared" si="25"/>
        <v>1877.2418511555104</v>
      </c>
      <c r="W112" s="337">
        <f t="shared" si="25"/>
        <v>1987.6678423999522</v>
      </c>
      <c r="X112" s="337">
        <f t="shared" si="25"/>
        <v>2098.0938336443937</v>
      </c>
      <c r="Y112" s="337">
        <f t="shared" si="25"/>
        <v>2208.5198248888355</v>
      </c>
      <c r="Z112" s="337">
        <f t="shared" si="25"/>
        <v>2318.9458161332777</v>
      </c>
      <c r="AA112" s="337">
        <f t="shared" si="25"/>
        <v>2429.3718073777195</v>
      </c>
      <c r="AB112" s="337">
        <f t="shared" si="25"/>
        <v>2539.7977986221608</v>
      </c>
      <c r="AC112" s="337">
        <f t="shared" si="25"/>
        <v>2650.2237898666026</v>
      </c>
      <c r="AD112" s="337">
        <f t="shared" si="25"/>
        <v>2760.6497811110444</v>
      </c>
      <c r="AE112" s="337">
        <f t="shared" si="25"/>
        <v>2871.0757723554866</v>
      </c>
      <c r="AF112" s="337">
        <f t="shared" si="25"/>
        <v>2981.5017635999284</v>
      </c>
      <c r="AG112" s="337">
        <f t="shared" si="25"/>
        <v>3091.9277548443697</v>
      </c>
      <c r="AH112" s="337">
        <f t="shared" si="25"/>
        <v>3202.3537460888115</v>
      </c>
      <c r="AI112" s="337">
        <f t="shared" si="25"/>
        <v>3312.7797373332537</v>
      </c>
      <c r="AJ112" s="337">
        <f t="shared" si="25"/>
        <v>3423.2057285776955</v>
      </c>
      <c r="AK112" s="337">
        <f t="shared" si="25"/>
        <v>3533.6317198221373</v>
      </c>
      <c r="AL112" s="337">
        <f t="shared" si="25"/>
        <v>3644.0577110665781</v>
      </c>
      <c r="AM112" s="337">
        <f t="shared" si="25"/>
        <v>3754.4837023110208</v>
      </c>
      <c r="AN112" s="337">
        <f t="shared" si="25"/>
        <v>3864.9096935554626</v>
      </c>
      <c r="AO112" s="337">
        <f t="shared" si="25"/>
        <v>3975.3356847999044</v>
      </c>
      <c r="AP112" s="337">
        <f t="shared" si="25"/>
        <v>4085.7616760443466</v>
      </c>
      <c r="AQ112" s="337">
        <f t="shared" si="25"/>
        <v>4196.1876672887875</v>
      </c>
      <c r="AR112" s="337">
        <f t="shared" si="25"/>
        <v>4306.6136585332297</v>
      </c>
      <c r="AS112" s="337">
        <f t="shared" si="25"/>
        <v>4417.039649777671</v>
      </c>
      <c r="AT112" s="337">
        <f t="shared" si="25"/>
        <v>4527.4656410221123</v>
      </c>
      <c r="AU112" s="337">
        <f t="shared" si="25"/>
        <v>4637.8916322665555</v>
      </c>
      <c r="AV112" s="337">
        <f t="shared" si="25"/>
        <v>4748.3176235109968</v>
      </c>
      <c r="AW112" s="337">
        <f t="shared" si="25"/>
        <v>4858.743614755439</v>
      </c>
      <c r="AX112" s="337">
        <f t="shared" si="25"/>
        <v>4969.1696059998803</v>
      </c>
      <c r="AY112" s="337">
        <f t="shared" si="25"/>
        <v>5079.5955972443217</v>
      </c>
      <c r="AZ112" s="337">
        <f t="shared" si="25"/>
        <v>5190.0215884887648</v>
      </c>
      <c r="BA112" s="337">
        <f t="shared" si="25"/>
        <v>5300.4475797332052</v>
      </c>
      <c r="BB112" s="337">
        <f t="shared" si="25"/>
        <v>5410.8735709776483</v>
      </c>
      <c r="BC112" s="337">
        <f t="shared" si="25"/>
        <v>5521.2995622220888</v>
      </c>
      <c r="BD112" s="337">
        <f t="shared" si="25"/>
        <v>5631.7255534665301</v>
      </c>
      <c r="BE112" s="337">
        <f t="shared" si="25"/>
        <v>5742.1515447109732</v>
      </c>
      <c r="BF112" s="337">
        <f t="shared" si="25"/>
        <v>5852.5775359554145</v>
      </c>
      <c r="BG112" s="274"/>
      <c r="BH112" s="274"/>
      <c r="BJ112" s="6" t="e">
        <f t="shared" ref="BJ112:BY119" si="26">J117/J112</f>
        <v>#DIV/0!</v>
      </c>
      <c r="BK112" s="6" t="e">
        <f t="shared" si="26"/>
        <v>#DIV/0!</v>
      </c>
      <c r="BL112" s="6">
        <f t="shared" si="26"/>
        <v>1.0473848499062797</v>
      </c>
      <c r="BM112" s="6">
        <f t="shared" si="26"/>
        <v>1.0473848499062794</v>
      </c>
      <c r="BN112" s="6">
        <f t="shared" si="26"/>
        <v>1.0473848499062794</v>
      </c>
      <c r="BO112" s="6">
        <f t="shared" si="26"/>
        <v>1.0473848499062797</v>
      </c>
      <c r="BP112" s="6">
        <f t="shared" si="26"/>
        <v>1.0473848499062792</v>
      </c>
      <c r="BQ112" s="6">
        <f t="shared" si="26"/>
        <v>1.0473848499062797</v>
      </c>
      <c r="BR112" s="6">
        <f t="shared" si="26"/>
        <v>1.0473848499062794</v>
      </c>
      <c r="BS112" s="6">
        <f t="shared" si="26"/>
        <v>1.0473848499062797</v>
      </c>
      <c r="BT112" s="6">
        <f t="shared" si="26"/>
        <v>1.0473848499062794</v>
      </c>
      <c r="BU112" s="6">
        <f t="shared" si="26"/>
        <v>1.0473848499062794</v>
      </c>
      <c r="BV112" s="6">
        <f t="shared" si="26"/>
        <v>1.0473848499062794</v>
      </c>
      <c r="BW112" s="6">
        <f t="shared" si="26"/>
        <v>1.0473848499062794</v>
      </c>
      <c r="BX112" s="6">
        <f t="shared" si="26"/>
        <v>1.0473848499062794</v>
      </c>
      <c r="BY112" s="6">
        <f t="shared" si="26"/>
        <v>1.0473848499062797</v>
      </c>
      <c r="BZ112" s="6">
        <f t="shared" ref="BZ112:CO119" si="27">Z117/Z112</f>
        <v>1.0473848499062794</v>
      </c>
      <c r="CA112" s="6">
        <f t="shared" si="27"/>
        <v>1.0473848499062792</v>
      </c>
      <c r="CB112" s="6">
        <f t="shared" si="27"/>
        <v>1.0473848499062794</v>
      </c>
      <c r="CC112" s="6">
        <f t="shared" si="27"/>
        <v>1.0473848499062797</v>
      </c>
      <c r="CD112" s="6">
        <f t="shared" si="27"/>
        <v>1.0473848499062797</v>
      </c>
      <c r="CE112" s="6">
        <f t="shared" si="27"/>
        <v>1.0473848499062794</v>
      </c>
      <c r="CF112" s="6">
        <f t="shared" si="27"/>
        <v>1.0473848499062794</v>
      </c>
      <c r="CG112" s="6">
        <f t="shared" si="27"/>
        <v>1.0473848499062797</v>
      </c>
      <c r="CH112" s="6">
        <f t="shared" si="27"/>
        <v>1.0473848499062797</v>
      </c>
      <c r="CI112" s="6">
        <f t="shared" si="27"/>
        <v>1.0473848499062794</v>
      </c>
      <c r="CJ112" s="6">
        <f t="shared" si="27"/>
        <v>1.0473848499062794</v>
      </c>
      <c r="CK112" s="6">
        <f t="shared" si="27"/>
        <v>1.0473848499062794</v>
      </c>
      <c r="CL112" s="6">
        <f t="shared" si="27"/>
        <v>1.0473848499062797</v>
      </c>
      <c r="CM112" s="6">
        <f t="shared" si="27"/>
        <v>1.0473848499062794</v>
      </c>
      <c r="CN112" s="6">
        <f t="shared" si="27"/>
        <v>1.0473848499062794</v>
      </c>
      <c r="CO112" s="6">
        <f t="shared" si="27"/>
        <v>1.0473848499062794</v>
      </c>
      <c r="CP112" s="6">
        <f t="shared" ref="CP112:DE119" si="28">AP117/AP112</f>
        <v>1.0473848499062792</v>
      </c>
      <c r="CQ112" s="6">
        <f t="shared" si="28"/>
        <v>1.0473848499062794</v>
      </c>
      <c r="CR112" s="6">
        <f t="shared" si="28"/>
        <v>1.0473848499062794</v>
      </c>
      <c r="CS112" s="6">
        <f t="shared" si="28"/>
        <v>1.0473848499062797</v>
      </c>
      <c r="CT112" s="6">
        <f t="shared" si="28"/>
        <v>1.0473848499062797</v>
      </c>
      <c r="CU112" s="6">
        <f t="shared" si="28"/>
        <v>1.0473848499062794</v>
      </c>
      <c r="CV112" s="6">
        <f t="shared" si="28"/>
        <v>1.0473848499062797</v>
      </c>
      <c r="CW112" s="6">
        <f t="shared" si="28"/>
        <v>1.0473848499062792</v>
      </c>
      <c r="CX112" s="6">
        <f t="shared" si="28"/>
        <v>1.0473848499062794</v>
      </c>
      <c r="CY112" s="6">
        <f t="shared" si="28"/>
        <v>1.0473848499062794</v>
      </c>
      <c r="CZ112" s="6">
        <f t="shared" si="28"/>
        <v>1.0473848499062792</v>
      </c>
      <c r="DA112" s="6">
        <f t="shared" si="28"/>
        <v>1.0473848499062797</v>
      </c>
      <c r="DB112" s="6">
        <f t="shared" si="28"/>
        <v>1.0473848499062794</v>
      </c>
      <c r="DC112" s="6">
        <f t="shared" si="28"/>
        <v>1.0473848499062797</v>
      </c>
      <c r="DD112" s="6">
        <f t="shared" si="28"/>
        <v>1.0473848499062794</v>
      </c>
      <c r="DE112" s="6">
        <f t="shared" si="28"/>
        <v>1.0473848499062794</v>
      </c>
      <c r="DF112" s="6">
        <f t="shared" ref="DF112:DF119" si="29">BF117/BF112</f>
        <v>1.0473848499062794</v>
      </c>
    </row>
    <row r="113" spans="1:110" x14ac:dyDescent="0.25">
      <c r="A113" s="297"/>
      <c r="B113" s="338" t="s">
        <v>44</v>
      </c>
      <c r="C113" s="339"/>
      <c r="D113" s="340"/>
      <c r="E113" s="340"/>
      <c r="F113" s="340"/>
      <c r="G113" s="340"/>
      <c r="H113" s="340"/>
      <c r="I113" s="340"/>
      <c r="J113" s="341"/>
      <c r="K113" s="341"/>
      <c r="L113" s="341">
        <f t="shared" ref="L113:BF113" si="30">((L$99-$H$4)/1000)*$N37*(($C$8/70)^$X$37)*IF($C$13=1,$AE$37,IF($C$13=2,$AF$37,IF($C$13=3,$AG$37,1)))</f>
        <v>863.04806359027396</v>
      </c>
      <c r="M113" s="341">
        <f t="shared" si="30"/>
        <v>986.34064410317035</v>
      </c>
      <c r="N113" s="341">
        <f t="shared" si="30"/>
        <v>1109.6332246160666</v>
      </c>
      <c r="O113" s="341">
        <f t="shared" si="30"/>
        <v>1232.925805128963</v>
      </c>
      <c r="P113" s="341">
        <f t="shared" si="30"/>
        <v>1356.2183856418592</v>
      </c>
      <c r="Q113" s="341">
        <f t="shared" si="30"/>
        <v>1479.5109661547554</v>
      </c>
      <c r="R113" s="341">
        <f t="shared" si="30"/>
        <v>1602.8035466676517</v>
      </c>
      <c r="S113" s="341">
        <f t="shared" si="30"/>
        <v>1726.0961271805479</v>
      </c>
      <c r="T113" s="341">
        <f t="shared" si="30"/>
        <v>1849.3887076934445</v>
      </c>
      <c r="U113" s="341">
        <f t="shared" si="30"/>
        <v>1972.6812882063407</v>
      </c>
      <c r="V113" s="341">
        <f t="shared" si="30"/>
        <v>2095.9738687192366</v>
      </c>
      <c r="W113" s="341">
        <f t="shared" si="30"/>
        <v>2219.2664492321333</v>
      </c>
      <c r="X113" s="341">
        <f t="shared" si="30"/>
        <v>2342.559029745029</v>
      </c>
      <c r="Y113" s="341">
        <f t="shared" si="30"/>
        <v>2465.851610257926</v>
      </c>
      <c r="Z113" s="341">
        <f t="shared" si="30"/>
        <v>2589.1441907708222</v>
      </c>
      <c r="AA113" s="341">
        <f t="shared" si="30"/>
        <v>2712.4367712837184</v>
      </c>
      <c r="AB113" s="341">
        <f t="shared" si="30"/>
        <v>2835.7293517966145</v>
      </c>
      <c r="AC113" s="341">
        <f t="shared" si="30"/>
        <v>2959.0219323095107</v>
      </c>
      <c r="AD113" s="341">
        <f t="shared" si="30"/>
        <v>3082.3145128224073</v>
      </c>
      <c r="AE113" s="341">
        <f t="shared" si="30"/>
        <v>3205.6070933353035</v>
      </c>
      <c r="AF113" s="341">
        <f t="shared" si="30"/>
        <v>3328.8996738482001</v>
      </c>
      <c r="AG113" s="341">
        <f t="shared" si="30"/>
        <v>3452.1922543610958</v>
      </c>
      <c r="AH113" s="341">
        <f t="shared" si="30"/>
        <v>3575.4848348739924</v>
      </c>
      <c r="AI113" s="341">
        <f t="shared" si="30"/>
        <v>3698.7774153868891</v>
      </c>
      <c r="AJ113" s="341">
        <f t="shared" si="30"/>
        <v>3822.0699958997852</v>
      </c>
      <c r="AK113" s="341">
        <f t="shared" si="30"/>
        <v>3945.3625764126814</v>
      </c>
      <c r="AL113" s="341">
        <f t="shared" si="30"/>
        <v>4068.6551569255771</v>
      </c>
      <c r="AM113" s="341">
        <f t="shared" si="30"/>
        <v>4191.9477374384733</v>
      </c>
      <c r="AN113" s="341">
        <f t="shared" si="30"/>
        <v>4315.2403179513703</v>
      </c>
      <c r="AO113" s="341">
        <f t="shared" si="30"/>
        <v>4438.5328984642665</v>
      </c>
      <c r="AP113" s="341">
        <f t="shared" si="30"/>
        <v>4561.8254789771627</v>
      </c>
      <c r="AQ113" s="341">
        <f t="shared" si="30"/>
        <v>4685.1180594900579</v>
      </c>
      <c r="AR113" s="341">
        <f t="shared" si="30"/>
        <v>4808.410640002955</v>
      </c>
      <c r="AS113" s="341">
        <f t="shared" si="30"/>
        <v>4931.7032205158521</v>
      </c>
      <c r="AT113" s="341">
        <f t="shared" si="30"/>
        <v>5054.9958010287473</v>
      </c>
      <c r="AU113" s="341">
        <f t="shared" si="30"/>
        <v>5178.2883815416444</v>
      </c>
      <c r="AV113" s="341">
        <f t="shared" si="30"/>
        <v>5301.5809620545397</v>
      </c>
      <c r="AW113" s="341">
        <f t="shared" si="30"/>
        <v>5424.8735425674367</v>
      </c>
      <c r="AX113" s="341">
        <f t="shared" si="30"/>
        <v>5548.1661230803338</v>
      </c>
      <c r="AY113" s="341">
        <f t="shared" si="30"/>
        <v>5671.4587035932291</v>
      </c>
      <c r="AZ113" s="341">
        <f t="shared" si="30"/>
        <v>5794.7512841061252</v>
      </c>
      <c r="BA113" s="341">
        <f t="shared" si="30"/>
        <v>5918.0438646190214</v>
      </c>
      <c r="BB113" s="341">
        <f t="shared" si="30"/>
        <v>6041.3364451319185</v>
      </c>
      <c r="BC113" s="341">
        <f t="shared" si="30"/>
        <v>6164.6290256448146</v>
      </c>
      <c r="BD113" s="341">
        <f t="shared" si="30"/>
        <v>6287.9216061577108</v>
      </c>
      <c r="BE113" s="341">
        <f t="shared" si="30"/>
        <v>6411.214186670607</v>
      </c>
      <c r="BF113" s="341">
        <f t="shared" si="30"/>
        <v>6534.5067671835031</v>
      </c>
      <c r="BG113" s="274"/>
      <c r="BH113" s="274"/>
      <c r="BJ113" s="6" t="e">
        <f t="shared" si="26"/>
        <v>#DIV/0!</v>
      </c>
      <c r="BK113" s="6" t="e">
        <f t="shared" si="26"/>
        <v>#DIV/0!</v>
      </c>
      <c r="BL113" s="6">
        <f t="shared" si="26"/>
        <v>1.099774483140133</v>
      </c>
      <c r="BM113" s="6">
        <f t="shared" si="26"/>
        <v>1.0997744831401333</v>
      </c>
      <c r="BN113" s="6">
        <f t="shared" si="26"/>
        <v>1.099774483140133</v>
      </c>
      <c r="BO113" s="6">
        <f t="shared" si="26"/>
        <v>1.0997744831401328</v>
      </c>
      <c r="BP113" s="6">
        <f t="shared" si="26"/>
        <v>1.0997744831401333</v>
      </c>
      <c r="BQ113" s="6">
        <f t="shared" si="26"/>
        <v>1.099774483140133</v>
      </c>
      <c r="BR113" s="6">
        <f t="shared" si="26"/>
        <v>1.0997744831401333</v>
      </c>
      <c r="BS113" s="6">
        <f t="shared" si="26"/>
        <v>1.099774483140133</v>
      </c>
      <c r="BT113" s="6">
        <f t="shared" si="26"/>
        <v>1.099774483140133</v>
      </c>
      <c r="BU113" s="6">
        <f t="shared" si="26"/>
        <v>1.0997744831401333</v>
      </c>
      <c r="BV113" s="6">
        <f t="shared" si="26"/>
        <v>1.0997744831401333</v>
      </c>
      <c r="BW113" s="6">
        <f t="shared" si="26"/>
        <v>1.099774483140133</v>
      </c>
      <c r="BX113" s="6">
        <f t="shared" si="26"/>
        <v>1.0997744831401333</v>
      </c>
      <c r="BY113" s="6">
        <f t="shared" si="26"/>
        <v>1.0997744831401328</v>
      </c>
      <c r="BZ113" s="6">
        <f t="shared" si="27"/>
        <v>1.099774483140133</v>
      </c>
      <c r="CA113" s="6">
        <f t="shared" si="27"/>
        <v>1.0997744831401333</v>
      </c>
      <c r="CB113" s="6">
        <f t="shared" si="27"/>
        <v>1.0997744831401333</v>
      </c>
      <c r="CC113" s="6">
        <f t="shared" si="27"/>
        <v>1.099774483140133</v>
      </c>
      <c r="CD113" s="6">
        <f t="shared" si="27"/>
        <v>1.099774483140133</v>
      </c>
      <c r="CE113" s="6">
        <f t="shared" si="27"/>
        <v>1.0997744831401333</v>
      </c>
      <c r="CF113" s="6">
        <f t="shared" si="27"/>
        <v>1.099774483140133</v>
      </c>
      <c r="CG113" s="6">
        <f t="shared" si="27"/>
        <v>1.099774483140133</v>
      </c>
      <c r="CH113" s="6">
        <f t="shared" si="27"/>
        <v>1.099774483140133</v>
      </c>
      <c r="CI113" s="6">
        <f t="shared" si="27"/>
        <v>1.099774483140133</v>
      </c>
      <c r="CJ113" s="6">
        <f t="shared" si="27"/>
        <v>1.099774483140133</v>
      </c>
      <c r="CK113" s="6">
        <f t="shared" si="27"/>
        <v>1.0997744831401333</v>
      </c>
      <c r="CL113" s="6">
        <f t="shared" si="27"/>
        <v>1.099774483140133</v>
      </c>
      <c r="CM113" s="6">
        <f t="shared" si="27"/>
        <v>1.0997744831401333</v>
      </c>
      <c r="CN113" s="6">
        <f t="shared" si="27"/>
        <v>1.099774483140133</v>
      </c>
      <c r="CO113" s="6">
        <f t="shared" si="27"/>
        <v>1.099774483140133</v>
      </c>
      <c r="CP113" s="6">
        <f t="shared" si="28"/>
        <v>1.0997744831401333</v>
      </c>
      <c r="CQ113" s="6">
        <f t="shared" si="28"/>
        <v>1.0997744831401333</v>
      </c>
      <c r="CR113" s="6">
        <f t="shared" si="28"/>
        <v>1.099774483140133</v>
      </c>
      <c r="CS113" s="6">
        <f t="shared" si="28"/>
        <v>1.0997744831401328</v>
      </c>
      <c r="CT113" s="6">
        <f t="shared" si="28"/>
        <v>1.0997744831401333</v>
      </c>
      <c r="CU113" s="6">
        <f t="shared" si="28"/>
        <v>1.099774483140133</v>
      </c>
      <c r="CV113" s="6">
        <f t="shared" si="28"/>
        <v>1.0997744831401333</v>
      </c>
      <c r="CW113" s="6">
        <f t="shared" si="28"/>
        <v>1.0997744831401333</v>
      </c>
      <c r="CX113" s="6">
        <f t="shared" si="28"/>
        <v>1.099774483140133</v>
      </c>
      <c r="CY113" s="6">
        <f t="shared" si="28"/>
        <v>1.0997744831401333</v>
      </c>
      <c r="CZ113" s="6">
        <f t="shared" si="28"/>
        <v>1.0997744831401333</v>
      </c>
      <c r="DA113" s="6">
        <f t="shared" si="28"/>
        <v>1.099774483140133</v>
      </c>
      <c r="DB113" s="6">
        <f t="shared" si="28"/>
        <v>1.099774483140133</v>
      </c>
      <c r="DC113" s="6">
        <f t="shared" si="28"/>
        <v>1.099774483140133</v>
      </c>
      <c r="DD113" s="6">
        <f t="shared" si="28"/>
        <v>1.099774483140133</v>
      </c>
      <c r="DE113" s="6">
        <f t="shared" si="28"/>
        <v>1.0997744831401333</v>
      </c>
      <c r="DF113" s="6">
        <f t="shared" si="29"/>
        <v>1.0997744831401333</v>
      </c>
    </row>
    <row r="114" spans="1:110" x14ac:dyDescent="0.25">
      <c r="A114" s="297"/>
      <c r="B114" s="338" t="s">
        <v>45</v>
      </c>
      <c r="C114" s="339"/>
      <c r="D114" s="340"/>
      <c r="E114" s="340"/>
      <c r="F114" s="340"/>
      <c r="G114" s="340"/>
      <c r="H114" s="340"/>
      <c r="I114" s="340"/>
      <c r="J114" s="341"/>
      <c r="K114" s="341"/>
      <c r="L114" s="341">
        <f t="shared" ref="L114:BF114" si="31">((L$99-$H$4)/1000)*$P$37*(($C$8/70)^$Z$37)*IF($C$13=1,$AE$37,IF($C$13=2,$AF$37,IF($C$13=3,$AG$37,1)))</f>
        <v>1167.4402957198149</v>
      </c>
      <c r="M114" s="341">
        <f t="shared" si="31"/>
        <v>1334.2174808226457</v>
      </c>
      <c r="N114" s="341">
        <f t="shared" si="31"/>
        <v>1500.9946659254763</v>
      </c>
      <c r="O114" s="341">
        <f t="shared" si="31"/>
        <v>1667.7718510283071</v>
      </c>
      <c r="P114" s="341">
        <f t="shared" si="31"/>
        <v>1834.5490361311379</v>
      </c>
      <c r="Q114" s="341">
        <f t="shared" si="31"/>
        <v>2001.3262212339687</v>
      </c>
      <c r="R114" s="341">
        <f t="shared" si="31"/>
        <v>2168.1034063367988</v>
      </c>
      <c r="S114" s="341">
        <f t="shared" si="31"/>
        <v>2334.8805914396298</v>
      </c>
      <c r="T114" s="341">
        <f t="shared" si="31"/>
        <v>2501.6577765424604</v>
      </c>
      <c r="U114" s="341">
        <f t="shared" si="31"/>
        <v>2668.4349616452914</v>
      </c>
      <c r="V114" s="341">
        <f t="shared" si="31"/>
        <v>2835.212146748122</v>
      </c>
      <c r="W114" s="341">
        <f t="shared" si="31"/>
        <v>3001.9893318509526</v>
      </c>
      <c r="X114" s="341">
        <f t="shared" si="31"/>
        <v>3168.7665169537836</v>
      </c>
      <c r="Y114" s="341">
        <f t="shared" si="31"/>
        <v>3335.5437020566142</v>
      </c>
      <c r="Z114" s="341">
        <f t="shared" si="31"/>
        <v>3502.3208871594452</v>
      </c>
      <c r="AA114" s="341">
        <f t="shared" si="31"/>
        <v>3669.0980722622758</v>
      </c>
      <c r="AB114" s="341">
        <f t="shared" si="31"/>
        <v>3835.8752573651059</v>
      </c>
      <c r="AC114" s="341">
        <f t="shared" si="31"/>
        <v>4002.6524424679374</v>
      </c>
      <c r="AD114" s="341">
        <f t="shared" si="31"/>
        <v>4169.4296275707675</v>
      </c>
      <c r="AE114" s="341">
        <f t="shared" si="31"/>
        <v>4336.2068126735976</v>
      </c>
      <c r="AF114" s="341">
        <f t="shared" si="31"/>
        <v>4502.9839977764295</v>
      </c>
      <c r="AG114" s="341">
        <f t="shared" si="31"/>
        <v>4669.7611828792596</v>
      </c>
      <c r="AH114" s="341">
        <f t="shared" si="31"/>
        <v>4836.5383679820898</v>
      </c>
      <c r="AI114" s="341">
        <f t="shared" si="31"/>
        <v>5003.3155530849208</v>
      </c>
      <c r="AJ114" s="341">
        <f t="shared" si="31"/>
        <v>5170.0927381877527</v>
      </c>
      <c r="AK114" s="341">
        <f t="shared" si="31"/>
        <v>5336.8699232905828</v>
      </c>
      <c r="AL114" s="341">
        <f t="shared" si="31"/>
        <v>5503.647108393413</v>
      </c>
      <c r="AM114" s="341">
        <f t="shared" si="31"/>
        <v>5670.424293496244</v>
      </c>
      <c r="AN114" s="341">
        <f t="shared" si="31"/>
        <v>5837.2014785990741</v>
      </c>
      <c r="AO114" s="341">
        <f t="shared" si="31"/>
        <v>6003.9786637019051</v>
      </c>
      <c r="AP114" s="341">
        <f t="shared" si="31"/>
        <v>6170.7558488047371</v>
      </c>
      <c r="AQ114" s="341">
        <f t="shared" si="31"/>
        <v>6337.5330339075672</v>
      </c>
      <c r="AR114" s="341">
        <f t="shared" si="31"/>
        <v>6504.3102190103973</v>
      </c>
      <c r="AS114" s="341">
        <f t="shared" si="31"/>
        <v>6671.0874041132283</v>
      </c>
      <c r="AT114" s="341">
        <f t="shared" si="31"/>
        <v>6837.8645892160584</v>
      </c>
      <c r="AU114" s="341">
        <f t="shared" si="31"/>
        <v>7004.6417743188904</v>
      </c>
      <c r="AV114" s="341">
        <f t="shared" si="31"/>
        <v>7171.4189594217205</v>
      </c>
      <c r="AW114" s="341">
        <f t="shared" si="31"/>
        <v>7338.1961445245515</v>
      </c>
      <c r="AX114" s="341">
        <f t="shared" si="31"/>
        <v>7504.9733296273816</v>
      </c>
      <c r="AY114" s="341">
        <f t="shared" si="31"/>
        <v>7671.7505147302118</v>
      </c>
      <c r="AZ114" s="341">
        <f t="shared" si="31"/>
        <v>7838.5276998330428</v>
      </c>
      <c r="BA114" s="341">
        <f t="shared" si="31"/>
        <v>8005.3048849358747</v>
      </c>
      <c r="BB114" s="341">
        <f t="shared" si="31"/>
        <v>8172.0820700387048</v>
      </c>
      <c r="BC114" s="341">
        <f t="shared" si="31"/>
        <v>8338.859255141535</v>
      </c>
      <c r="BD114" s="341">
        <f t="shared" si="31"/>
        <v>8505.6364402443669</v>
      </c>
      <c r="BE114" s="341">
        <f t="shared" si="31"/>
        <v>8672.4136253471952</v>
      </c>
      <c r="BF114" s="341">
        <f t="shared" si="31"/>
        <v>8839.1908104500271</v>
      </c>
      <c r="BG114" s="274"/>
      <c r="BH114" s="274"/>
      <c r="BJ114" s="6" t="e">
        <f t="shared" si="26"/>
        <v>#DIV/0!</v>
      </c>
      <c r="BK114" s="6" t="e">
        <f t="shared" si="26"/>
        <v>#DIV/0!</v>
      </c>
      <c r="BL114" s="6">
        <f t="shared" si="26"/>
        <v>1.0188859972929429</v>
      </c>
      <c r="BM114" s="6">
        <f t="shared" si="26"/>
        <v>1.0188859972929432</v>
      </c>
      <c r="BN114" s="6">
        <f t="shared" si="26"/>
        <v>1.0188859972929432</v>
      </c>
      <c r="BO114" s="6">
        <f t="shared" si="26"/>
        <v>1.0188859972929429</v>
      </c>
      <c r="BP114" s="6">
        <f t="shared" si="26"/>
        <v>1.0188859972929429</v>
      </c>
      <c r="BQ114" s="6">
        <f t="shared" si="26"/>
        <v>1.0188859972929427</v>
      </c>
      <c r="BR114" s="6">
        <f t="shared" si="26"/>
        <v>1.0188859972929432</v>
      </c>
      <c r="BS114" s="6">
        <f t="shared" si="26"/>
        <v>1.0188859972929429</v>
      </c>
      <c r="BT114" s="6">
        <f t="shared" si="26"/>
        <v>1.0188859972929429</v>
      </c>
      <c r="BU114" s="6">
        <f t="shared" si="26"/>
        <v>1.0188859972929432</v>
      </c>
      <c r="BV114" s="6">
        <f t="shared" si="26"/>
        <v>1.0188859972929429</v>
      </c>
      <c r="BW114" s="6">
        <f t="shared" si="26"/>
        <v>1.0188859972929432</v>
      </c>
      <c r="BX114" s="6">
        <f t="shared" si="26"/>
        <v>1.0188859972929427</v>
      </c>
      <c r="BY114" s="6">
        <f t="shared" si="26"/>
        <v>1.0188859972929429</v>
      </c>
      <c r="BZ114" s="6">
        <f t="shared" si="27"/>
        <v>1.0188859972929429</v>
      </c>
      <c r="CA114" s="6">
        <f t="shared" si="27"/>
        <v>1.0188859972929429</v>
      </c>
      <c r="CB114" s="6">
        <f t="shared" si="27"/>
        <v>1.0188859972929429</v>
      </c>
      <c r="CC114" s="6">
        <f t="shared" si="27"/>
        <v>1.0188859972929427</v>
      </c>
      <c r="CD114" s="6">
        <f t="shared" si="27"/>
        <v>1.0188859972929427</v>
      </c>
      <c r="CE114" s="6">
        <f t="shared" si="27"/>
        <v>1.0188859972929432</v>
      </c>
      <c r="CF114" s="6">
        <f t="shared" si="27"/>
        <v>1.0188859972929429</v>
      </c>
      <c r="CG114" s="6">
        <f t="shared" si="27"/>
        <v>1.0188859972929429</v>
      </c>
      <c r="CH114" s="6">
        <f t="shared" si="27"/>
        <v>1.0188859972929429</v>
      </c>
      <c r="CI114" s="6">
        <f t="shared" si="27"/>
        <v>1.0188859972929429</v>
      </c>
      <c r="CJ114" s="6">
        <f t="shared" si="27"/>
        <v>1.0188859972929427</v>
      </c>
      <c r="CK114" s="6">
        <f t="shared" si="27"/>
        <v>1.0188859972929432</v>
      </c>
      <c r="CL114" s="6">
        <f t="shared" si="27"/>
        <v>1.0188859972929429</v>
      </c>
      <c r="CM114" s="6">
        <f t="shared" si="27"/>
        <v>1.0188859972929429</v>
      </c>
      <c r="CN114" s="6">
        <f t="shared" si="27"/>
        <v>1.0188859972929429</v>
      </c>
      <c r="CO114" s="6">
        <f t="shared" si="27"/>
        <v>1.0188859972929432</v>
      </c>
      <c r="CP114" s="6">
        <f t="shared" si="28"/>
        <v>1.0188859972929429</v>
      </c>
      <c r="CQ114" s="6">
        <f t="shared" si="28"/>
        <v>1.0188859972929427</v>
      </c>
      <c r="CR114" s="6">
        <f t="shared" si="28"/>
        <v>1.0188859972929429</v>
      </c>
      <c r="CS114" s="6">
        <f t="shared" si="28"/>
        <v>1.0188859972929429</v>
      </c>
      <c r="CT114" s="6">
        <f t="shared" si="28"/>
        <v>1.0188859972929429</v>
      </c>
      <c r="CU114" s="6">
        <f t="shared" si="28"/>
        <v>1.0188859972929429</v>
      </c>
      <c r="CV114" s="6">
        <f t="shared" si="28"/>
        <v>1.0188859972929429</v>
      </c>
      <c r="CW114" s="6">
        <f t="shared" si="28"/>
        <v>1.0188859972929429</v>
      </c>
      <c r="CX114" s="6">
        <f t="shared" si="28"/>
        <v>1.0188859972929429</v>
      </c>
      <c r="CY114" s="6">
        <f t="shared" si="28"/>
        <v>1.0188859972929429</v>
      </c>
      <c r="CZ114" s="6">
        <f t="shared" si="28"/>
        <v>1.0188859972929429</v>
      </c>
      <c r="DA114" s="6">
        <f t="shared" si="28"/>
        <v>1.0188859972929427</v>
      </c>
      <c r="DB114" s="6">
        <f t="shared" si="28"/>
        <v>1.0188859972929429</v>
      </c>
      <c r="DC114" s="6">
        <f t="shared" si="28"/>
        <v>1.0188859972929427</v>
      </c>
      <c r="DD114" s="6">
        <f t="shared" si="28"/>
        <v>1.0188859972929429</v>
      </c>
      <c r="DE114" s="6">
        <f t="shared" si="28"/>
        <v>1.0188859972929432</v>
      </c>
      <c r="DF114" s="6">
        <f t="shared" si="29"/>
        <v>1.0188859972929429</v>
      </c>
    </row>
    <row r="115" spans="1:110" ht="15.75" thickBot="1" x14ac:dyDescent="0.3">
      <c r="A115" s="297"/>
      <c r="B115" s="342" t="s">
        <v>46</v>
      </c>
      <c r="C115" s="343"/>
      <c r="D115" s="344"/>
      <c r="E115" s="344"/>
      <c r="F115" s="344"/>
      <c r="G115" s="344"/>
      <c r="H115" s="344"/>
      <c r="I115" s="344"/>
      <c r="J115" s="345"/>
      <c r="K115" s="345"/>
      <c r="L115" s="345">
        <f t="shared" ref="L115:BF115" si="32">((L$99-$H$4)/1000)*$Q$37*(($C$8/70)^$AA$37)*IF($C$13=1,$AE$37,IF($C$13=2,$AF$37,IF($C$13=3,$AG$37,1)))</f>
        <v>1285.6754397724087</v>
      </c>
      <c r="M115" s="345">
        <f t="shared" si="32"/>
        <v>1469.3433597398957</v>
      </c>
      <c r="N115" s="345">
        <f t="shared" si="32"/>
        <v>1653.0112797073825</v>
      </c>
      <c r="O115" s="345">
        <f t="shared" si="32"/>
        <v>1836.6791996748696</v>
      </c>
      <c r="P115" s="345">
        <f t="shared" si="32"/>
        <v>2020.3471196423563</v>
      </c>
      <c r="Q115" s="345">
        <f t="shared" si="32"/>
        <v>2204.0150396098434</v>
      </c>
      <c r="R115" s="345">
        <f t="shared" si="32"/>
        <v>2387.6829595773306</v>
      </c>
      <c r="S115" s="345">
        <f t="shared" si="32"/>
        <v>2571.3508795448174</v>
      </c>
      <c r="T115" s="345">
        <f t="shared" si="32"/>
        <v>2755.0187995123042</v>
      </c>
      <c r="U115" s="345">
        <f t="shared" si="32"/>
        <v>2938.6867194797915</v>
      </c>
      <c r="V115" s="345">
        <f t="shared" si="32"/>
        <v>3122.3546394472778</v>
      </c>
      <c r="W115" s="345">
        <f t="shared" si="32"/>
        <v>3306.0225594147651</v>
      </c>
      <c r="X115" s="345">
        <f t="shared" si="32"/>
        <v>3489.6904793822519</v>
      </c>
      <c r="Y115" s="345">
        <f t="shared" si="32"/>
        <v>3673.3583993497391</v>
      </c>
      <c r="Z115" s="345">
        <f t="shared" si="32"/>
        <v>3857.0263193172254</v>
      </c>
      <c r="AA115" s="345">
        <f t="shared" si="32"/>
        <v>4040.6942392847127</v>
      </c>
      <c r="AB115" s="345">
        <f t="shared" si="32"/>
        <v>4224.3621592521986</v>
      </c>
      <c r="AC115" s="345">
        <f t="shared" si="32"/>
        <v>4408.0300792196867</v>
      </c>
      <c r="AD115" s="345">
        <f t="shared" si="32"/>
        <v>4591.697999187174</v>
      </c>
      <c r="AE115" s="345">
        <f t="shared" si="32"/>
        <v>4775.3659191546612</v>
      </c>
      <c r="AF115" s="345">
        <f t="shared" si="32"/>
        <v>4959.0338391221476</v>
      </c>
      <c r="AG115" s="345">
        <f t="shared" si="32"/>
        <v>5142.7017590896348</v>
      </c>
      <c r="AH115" s="345">
        <f t="shared" si="32"/>
        <v>5326.3696790571212</v>
      </c>
      <c r="AI115" s="345">
        <f t="shared" si="32"/>
        <v>5510.0375990246084</v>
      </c>
      <c r="AJ115" s="345">
        <f t="shared" si="32"/>
        <v>5693.7055189920957</v>
      </c>
      <c r="AK115" s="345">
        <f t="shared" si="32"/>
        <v>5877.3734389595829</v>
      </c>
      <c r="AL115" s="345">
        <f t="shared" si="32"/>
        <v>6061.0413589270684</v>
      </c>
      <c r="AM115" s="345">
        <f t="shared" si="32"/>
        <v>6244.7092788945556</v>
      </c>
      <c r="AN115" s="345">
        <f t="shared" si="32"/>
        <v>6428.3771988620429</v>
      </c>
      <c r="AO115" s="345">
        <f t="shared" si="32"/>
        <v>6612.0451188295301</v>
      </c>
      <c r="AP115" s="345">
        <f t="shared" si="32"/>
        <v>6795.7130387970174</v>
      </c>
      <c r="AQ115" s="345">
        <f t="shared" si="32"/>
        <v>6979.3809587645037</v>
      </c>
      <c r="AR115" s="345">
        <f t="shared" si="32"/>
        <v>7163.048878731991</v>
      </c>
      <c r="AS115" s="345">
        <f t="shared" si="32"/>
        <v>7346.7167986994782</v>
      </c>
      <c r="AT115" s="345">
        <f t="shared" si="32"/>
        <v>7530.3847186669636</v>
      </c>
      <c r="AU115" s="345">
        <f t="shared" si="32"/>
        <v>7714.0526386344509</v>
      </c>
      <c r="AV115" s="345">
        <f t="shared" si="32"/>
        <v>7897.7205586019372</v>
      </c>
      <c r="AW115" s="345">
        <f t="shared" si="32"/>
        <v>8081.3884785694254</v>
      </c>
      <c r="AX115" s="345">
        <f t="shared" si="32"/>
        <v>8265.0563985369117</v>
      </c>
      <c r="AY115" s="345">
        <f t="shared" si="32"/>
        <v>8448.7243185043972</v>
      </c>
      <c r="AZ115" s="345">
        <f t="shared" si="32"/>
        <v>8632.3922384718862</v>
      </c>
      <c r="BA115" s="345">
        <f t="shared" si="32"/>
        <v>8816.0601584393735</v>
      </c>
      <c r="BB115" s="345">
        <f t="shared" si="32"/>
        <v>8999.7280784068626</v>
      </c>
      <c r="BC115" s="345">
        <f t="shared" si="32"/>
        <v>9183.395998374348</v>
      </c>
      <c r="BD115" s="345">
        <f t="shared" si="32"/>
        <v>9367.0639183418334</v>
      </c>
      <c r="BE115" s="345">
        <f t="shared" si="32"/>
        <v>9550.7318383093225</v>
      </c>
      <c r="BF115" s="345">
        <f t="shared" si="32"/>
        <v>9734.3997582768079</v>
      </c>
      <c r="BG115" s="274"/>
      <c r="BH115" s="274"/>
      <c r="BJ115" s="6" t="e">
        <f t="shared" si="26"/>
        <v>#DIV/0!</v>
      </c>
      <c r="BK115" s="6" t="e">
        <f t="shared" si="26"/>
        <v>#DIV/0!</v>
      </c>
      <c r="BL115" s="6">
        <f t="shared" si="26"/>
        <v>1.0440825269151859</v>
      </c>
      <c r="BM115" s="6">
        <f t="shared" si="26"/>
        <v>1.0440825269151857</v>
      </c>
      <c r="BN115" s="6">
        <f t="shared" si="26"/>
        <v>1.0440825269151859</v>
      </c>
      <c r="BO115" s="6">
        <f t="shared" si="26"/>
        <v>1.0440825269151859</v>
      </c>
      <c r="BP115" s="6">
        <f t="shared" si="26"/>
        <v>1.0440825269151861</v>
      </c>
      <c r="BQ115" s="6">
        <f t="shared" si="26"/>
        <v>1.0440825269151859</v>
      </c>
      <c r="BR115" s="6">
        <f t="shared" si="26"/>
        <v>1.0440825269151857</v>
      </c>
      <c r="BS115" s="6">
        <f t="shared" si="26"/>
        <v>1.0440825269151859</v>
      </c>
      <c r="BT115" s="6">
        <f t="shared" si="26"/>
        <v>1.0440825269151859</v>
      </c>
      <c r="BU115" s="6">
        <f t="shared" si="26"/>
        <v>1.0440825269151857</v>
      </c>
      <c r="BV115" s="6">
        <f t="shared" si="26"/>
        <v>1.0440825269151859</v>
      </c>
      <c r="BW115" s="6">
        <f t="shared" si="26"/>
        <v>1.0440825269151859</v>
      </c>
      <c r="BX115" s="6">
        <f t="shared" si="26"/>
        <v>1.0440825269151859</v>
      </c>
      <c r="BY115" s="6">
        <f t="shared" si="26"/>
        <v>1.0440825269151859</v>
      </c>
      <c r="BZ115" s="6">
        <f t="shared" si="27"/>
        <v>1.0440825269151861</v>
      </c>
      <c r="CA115" s="6">
        <f t="shared" si="27"/>
        <v>1.0440825269151861</v>
      </c>
      <c r="CB115" s="6">
        <f t="shared" si="27"/>
        <v>1.0440825269151859</v>
      </c>
      <c r="CC115" s="6">
        <f t="shared" si="27"/>
        <v>1.0440825269151859</v>
      </c>
      <c r="CD115" s="6">
        <f t="shared" si="27"/>
        <v>1.0440825269151859</v>
      </c>
      <c r="CE115" s="6">
        <f t="shared" si="27"/>
        <v>1.0440825269151857</v>
      </c>
      <c r="CF115" s="6">
        <f t="shared" si="27"/>
        <v>1.0440825269151859</v>
      </c>
      <c r="CG115" s="6">
        <f t="shared" si="27"/>
        <v>1.0440825269151859</v>
      </c>
      <c r="CH115" s="6">
        <f t="shared" si="27"/>
        <v>1.0440825269151859</v>
      </c>
      <c r="CI115" s="6">
        <f t="shared" si="27"/>
        <v>1.0440825269151859</v>
      </c>
      <c r="CJ115" s="6">
        <f t="shared" si="27"/>
        <v>1.0440825269151859</v>
      </c>
      <c r="CK115" s="6">
        <f t="shared" si="27"/>
        <v>1.0440825269151857</v>
      </c>
      <c r="CL115" s="6">
        <f t="shared" si="27"/>
        <v>1.0440825269151859</v>
      </c>
      <c r="CM115" s="6">
        <f t="shared" si="27"/>
        <v>1.0440825269151859</v>
      </c>
      <c r="CN115" s="6">
        <f t="shared" si="27"/>
        <v>1.0440825269151859</v>
      </c>
      <c r="CO115" s="6">
        <f t="shared" si="27"/>
        <v>1.0440825269151859</v>
      </c>
      <c r="CP115" s="6">
        <f t="shared" si="28"/>
        <v>1.0440825269151859</v>
      </c>
      <c r="CQ115" s="6">
        <f t="shared" si="28"/>
        <v>1.0440825269151859</v>
      </c>
      <c r="CR115" s="6">
        <f t="shared" si="28"/>
        <v>1.0440825269151859</v>
      </c>
      <c r="CS115" s="6">
        <f t="shared" si="28"/>
        <v>1.0440825269151859</v>
      </c>
      <c r="CT115" s="6">
        <f t="shared" si="28"/>
        <v>1.0440825269151859</v>
      </c>
      <c r="CU115" s="6">
        <f t="shared" si="28"/>
        <v>1.0440825269151861</v>
      </c>
      <c r="CV115" s="6">
        <f t="shared" si="28"/>
        <v>1.0440825269151859</v>
      </c>
      <c r="CW115" s="6">
        <f t="shared" si="28"/>
        <v>1.0440825269151861</v>
      </c>
      <c r="CX115" s="6">
        <f t="shared" si="28"/>
        <v>1.0440825269151861</v>
      </c>
      <c r="CY115" s="6">
        <f t="shared" si="28"/>
        <v>1.0440825269151859</v>
      </c>
      <c r="CZ115" s="6">
        <f t="shared" si="28"/>
        <v>1.0440825269151859</v>
      </c>
      <c r="DA115" s="6">
        <f t="shared" si="28"/>
        <v>1.0440825269151859</v>
      </c>
      <c r="DB115" s="6">
        <f t="shared" si="28"/>
        <v>1.0440825269151857</v>
      </c>
      <c r="DC115" s="6">
        <f t="shared" si="28"/>
        <v>1.0440825269151859</v>
      </c>
      <c r="DD115" s="6">
        <f t="shared" si="28"/>
        <v>1.0440825269151859</v>
      </c>
      <c r="DE115" s="6">
        <f t="shared" si="28"/>
        <v>1.0440825269151857</v>
      </c>
      <c r="DF115" s="6">
        <f t="shared" si="29"/>
        <v>1.0440825269151859</v>
      </c>
    </row>
    <row r="116" spans="1:110" x14ac:dyDescent="0.25">
      <c r="A116" s="297"/>
      <c r="B116" s="346" t="s">
        <v>47</v>
      </c>
      <c r="C116" s="347"/>
      <c r="D116" s="348"/>
      <c r="E116" s="348"/>
      <c r="F116" s="348"/>
      <c r="G116" s="348"/>
      <c r="H116" s="348"/>
      <c r="I116" s="348"/>
      <c r="J116" s="349"/>
      <c r="K116" s="349"/>
      <c r="L116" s="349">
        <f t="shared" ref="L116:BF116" si="33">((L$99-$H$4)/1000)*$L$38*(($C$8/70)^$V$38)*IF($C$13=1,$AE$38,IF($C$13=2,$AF$38,IF($C$13=3,$AG$38,1)))</f>
        <v>605.23299847893475</v>
      </c>
      <c r="M116" s="349">
        <f t="shared" si="33"/>
        <v>691.69485540449693</v>
      </c>
      <c r="N116" s="349">
        <f t="shared" si="33"/>
        <v>778.15671233005889</v>
      </c>
      <c r="O116" s="349">
        <f t="shared" si="33"/>
        <v>864.61856925562108</v>
      </c>
      <c r="P116" s="349">
        <f t="shared" si="33"/>
        <v>951.08042618118338</v>
      </c>
      <c r="Q116" s="349">
        <f t="shared" si="33"/>
        <v>1037.5422831067453</v>
      </c>
      <c r="R116" s="349">
        <f t="shared" si="33"/>
        <v>1124.0041400323075</v>
      </c>
      <c r="S116" s="349">
        <f t="shared" si="33"/>
        <v>1210.4659969578695</v>
      </c>
      <c r="T116" s="349">
        <f t="shared" si="33"/>
        <v>1296.9278538834319</v>
      </c>
      <c r="U116" s="349">
        <f t="shared" si="33"/>
        <v>1383.3897108089939</v>
      </c>
      <c r="V116" s="349">
        <f t="shared" si="33"/>
        <v>1469.8515677345558</v>
      </c>
      <c r="W116" s="349">
        <f t="shared" si="33"/>
        <v>1556.3134246601178</v>
      </c>
      <c r="X116" s="349">
        <f t="shared" si="33"/>
        <v>1642.77528158568</v>
      </c>
      <c r="Y116" s="349">
        <f t="shared" si="33"/>
        <v>1729.2371385112422</v>
      </c>
      <c r="Z116" s="349">
        <f t="shared" si="33"/>
        <v>1815.6989954368044</v>
      </c>
      <c r="AA116" s="349">
        <f t="shared" si="33"/>
        <v>1902.1608523623668</v>
      </c>
      <c r="AB116" s="349">
        <f t="shared" si="33"/>
        <v>1988.6227092879283</v>
      </c>
      <c r="AC116" s="349">
        <f t="shared" si="33"/>
        <v>2075.0845662134907</v>
      </c>
      <c r="AD116" s="349">
        <f t="shared" si="33"/>
        <v>2161.5464231390529</v>
      </c>
      <c r="AE116" s="349">
        <f t="shared" si="33"/>
        <v>2248.0082800646151</v>
      </c>
      <c r="AF116" s="349">
        <f t="shared" si="33"/>
        <v>2334.4701369901768</v>
      </c>
      <c r="AG116" s="349">
        <f t="shared" si="33"/>
        <v>2420.931993915739</v>
      </c>
      <c r="AH116" s="349">
        <f t="shared" si="33"/>
        <v>2507.3938508413007</v>
      </c>
      <c r="AI116" s="349">
        <f t="shared" si="33"/>
        <v>2593.8557077668638</v>
      </c>
      <c r="AJ116" s="349">
        <f t="shared" si="33"/>
        <v>2680.3175646924255</v>
      </c>
      <c r="AK116" s="349">
        <f t="shared" si="33"/>
        <v>2766.7794216179877</v>
      </c>
      <c r="AL116" s="349">
        <f t="shared" si="33"/>
        <v>2853.241278543549</v>
      </c>
      <c r="AM116" s="349">
        <f t="shared" si="33"/>
        <v>2939.7031354691117</v>
      </c>
      <c r="AN116" s="349">
        <f t="shared" si="33"/>
        <v>3026.1649923946734</v>
      </c>
      <c r="AO116" s="349">
        <f t="shared" si="33"/>
        <v>3112.6268493202356</v>
      </c>
      <c r="AP116" s="349">
        <f t="shared" si="33"/>
        <v>3199.0887062457982</v>
      </c>
      <c r="AQ116" s="349">
        <f t="shared" si="33"/>
        <v>3285.55056317136</v>
      </c>
      <c r="AR116" s="349">
        <f t="shared" si="33"/>
        <v>3372.0124200969217</v>
      </c>
      <c r="AS116" s="349">
        <f t="shared" si="33"/>
        <v>3458.4742770224843</v>
      </c>
      <c r="AT116" s="349">
        <f t="shared" si="33"/>
        <v>3544.9361339480461</v>
      </c>
      <c r="AU116" s="349">
        <f t="shared" si="33"/>
        <v>3631.3979908736087</v>
      </c>
      <c r="AV116" s="349">
        <f t="shared" si="33"/>
        <v>3717.8598477991709</v>
      </c>
      <c r="AW116" s="349">
        <f t="shared" si="33"/>
        <v>3804.3217047247335</v>
      </c>
      <c r="AX116" s="349">
        <f t="shared" si="33"/>
        <v>3890.7835616502948</v>
      </c>
      <c r="AY116" s="349">
        <f t="shared" si="33"/>
        <v>3977.2454185758565</v>
      </c>
      <c r="AZ116" s="349">
        <f t="shared" si="33"/>
        <v>4063.7072755014192</v>
      </c>
      <c r="BA116" s="349">
        <f t="shared" si="33"/>
        <v>4150.1691324269814</v>
      </c>
      <c r="BB116" s="349">
        <f t="shared" si="33"/>
        <v>4236.630989352544</v>
      </c>
      <c r="BC116" s="349">
        <f t="shared" si="33"/>
        <v>4323.0928462781058</v>
      </c>
      <c r="BD116" s="349">
        <f t="shared" si="33"/>
        <v>4409.5547032036675</v>
      </c>
      <c r="BE116" s="349">
        <f t="shared" si="33"/>
        <v>4496.0165601292301</v>
      </c>
      <c r="BF116" s="349">
        <f t="shared" si="33"/>
        <v>4582.478417054791</v>
      </c>
      <c r="BG116" s="274"/>
      <c r="BH116" s="274"/>
      <c r="BJ116" s="6" t="e">
        <f t="shared" si="26"/>
        <v>#DIV/0!</v>
      </c>
      <c r="BK116" s="6" t="e">
        <f t="shared" si="26"/>
        <v>#DIV/0!</v>
      </c>
      <c r="BL116" s="6">
        <f t="shared" si="26"/>
        <v>1.3173025945557457</v>
      </c>
      <c r="BM116" s="6">
        <f t="shared" si="26"/>
        <v>1.3173025945557457</v>
      </c>
      <c r="BN116" s="6">
        <f t="shared" si="26"/>
        <v>1.3173025945557459</v>
      </c>
      <c r="BO116" s="6">
        <f t="shared" si="26"/>
        <v>1.3173025945557459</v>
      </c>
      <c r="BP116" s="6">
        <f t="shared" si="26"/>
        <v>1.3173025945557457</v>
      </c>
      <c r="BQ116" s="6">
        <f t="shared" si="26"/>
        <v>1.3173025945557457</v>
      </c>
      <c r="BR116" s="6">
        <f t="shared" si="26"/>
        <v>1.3173025945557457</v>
      </c>
      <c r="BS116" s="6">
        <f t="shared" si="26"/>
        <v>1.3173025945557457</v>
      </c>
      <c r="BT116" s="6">
        <f t="shared" si="26"/>
        <v>1.3173025945557455</v>
      </c>
      <c r="BU116" s="6">
        <f t="shared" si="26"/>
        <v>1.3173025945557457</v>
      </c>
      <c r="BV116" s="6">
        <f t="shared" si="26"/>
        <v>1.3173025945557457</v>
      </c>
      <c r="BW116" s="6">
        <f t="shared" si="26"/>
        <v>1.3173025945557459</v>
      </c>
      <c r="BX116" s="6">
        <f t="shared" si="26"/>
        <v>1.3173025945557457</v>
      </c>
      <c r="BY116" s="6">
        <f t="shared" si="26"/>
        <v>1.3173025945557459</v>
      </c>
      <c r="BZ116" s="6">
        <f t="shared" si="27"/>
        <v>1.3173025945557457</v>
      </c>
      <c r="CA116" s="6">
        <f t="shared" si="27"/>
        <v>1.3173025945557457</v>
      </c>
      <c r="CB116" s="6">
        <f t="shared" si="27"/>
        <v>1.3173025945557457</v>
      </c>
      <c r="CC116" s="6">
        <f t="shared" si="27"/>
        <v>1.3173025945557457</v>
      </c>
      <c r="CD116" s="6">
        <f t="shared" si="27"/>
        <v>1.3173025945557455</v>
      </c>
      <c r="CE116" s="6">
        <f t="shared" si="27"/>
        <v>1.3173025945557457</v>
      </c>
      <c r="CF116" s="6">
        <f t="shared" si="27"/>
        <v>1.3173025945557459</v>
      </c>
      <c r="CG116" s="6">
        <f t="shared" si="27"/>
        <v>1.3173025945557457</v>
      </c>
      <c r="CH116" s="6">
        <f t="shared" si="27"/>
        <v>1.3173025945557459</v>
      </c>
      <c r="CI116" s="6">
        <f t="shared" si="27"/>
        <v>1.3173025945557455</v>
      </c>
      <c r="CJ116" s="6">
        <f t="shared" si="27"/>
        <v>1.3173025945557457</v>
      </c>
      <c r="CK116" s="6">
        <f t="shared" si="27"/>
        <v>1.3173025945557457</v>
      </c>
      <c r="CL116" s="6">
        <f t="shared" si="27"/>
        <v>1.3173025945557459</v>
      </c>
      <c r="CM116" s="6">
        <f t="shared" si="27"/>
        <v>1.3173025945557457</v>
      </c>
      <c r="CN116" s="6">
        <f t="shared" si="27"/>
        <v>1.3173025945557459</v>
      </c>
      <c r="CO116" s="6">
        <f t="shared" si="27"/>
        <v>1.3173025945557459</v>
      </c>
      <c r="CP116" s="6">
        <f t="shared" si="28"/>
        <v>1.3173025945557457</v>
      </c>
      <c r="CQ116" s="6">
        <f t="shared" si="28"/>
        <v>1.3173025945557457</v>
      </c>
      <c r="CR116" s="6">
        <f t="shared" si="28"/>
        <v>1.3173025945557457</v>
      </c>
      <c r="CS116" s="6">
        <f t="shared" si="28"/>
        <v>1.3173025945557459</v>
      </c>
      <c r="CT116" s="6">
        <f t="shared" si="28"/>
        <v>1.3173025945557457</v>
      </c>
      <c r="CU116" s="6">
        <f t="shared" si="28"/>
        <v>1.3173025945557457</v>
      </c>
      <c r="CV116" s="6">
        <f t="shared" si="28"/>
        <v>1.3173025945557455</v>
      </c>
      <c r="CW116" s="6">
        <f t="shared" si="28"/>
        <v>1.3173025945557457</v>
      </c>
      <c r="CX116" s="6">
        <f t="shared" si="28"/>
        <v>1.3173025945557459</v>
      </c>
      <c r="CY116" s="6">
        <f t="shared" si="28"/>
        <v>1.3173025945557457</v>
      </c>
      <c r="CZ116" s="6">
        <f t="shared" si="28"/>
        <v>1.3173025945557457</v>
      </c>
      <c r="DA116" s="6">
        <f t="shared" si="28"/>
        <v>1.3173025945557457</v>
      </c>
      <c r="DB116" s="6">
        <f t="shared" si="28"/>
        <v>1.3173025945557455</v>
      </c>
      <c r="DC116" s="6">
        <f t="shared" si="28"/>
        <v>1.3173025945557455</v>
      </c>
      <c r="DD116" s="6">
        <f t="shared" si="28"/>
        <v>1.3173025945557457</v>
      </c>
      <c r="DE116" s="6">
        <f t="shared" si="28"/>
        <v>1.3173025945557457</v>
      </c>
      <c r="DF116" s="6">
        <f t="shared" si="29"/>
        <v>1.3173025945557457</v>
      </c>
    </row>
    <row r="117" spans="1:110" x14ac:dyDescent="0.25">
      <c r="A117" s="297"/>
      <c r="B117" s="350" t="s">
        <v>48</v>
      </c>
      <c r="C117" s="351"/>
      <c r="D117" s="352"/>
      <c r="E117" s="352"/>
      <c r="F117" s="352"/>
      <c r="G117" s="352"/>
      <c r="H117" s="352"/>
      <c r="I117" s="352"/>
      <c r="J117" s="353"/>
      <c r="K117" s="353"/>
      <c r="L117" s="353">
        <f t="shared" ref="L117:BF117" si="34">((L$99-$H$4)/1000)*$M$38*(($C$8/70)^$W$38)*IF($C$13=1,$AE$38,IF($C$13=2,$AF$38,IF($C$13=3,$AG$38,1)))</f>
        <v>809.60957185718257</v>
      </c>
      <c r="M117" s="353">
        <f t="shared" si="34"/>
        <v>925.26808212249432</v>
      </c>
      <c r="N117" s="353">
        <f t="shared" si="34"/>
        <v>1040.9265923878061</v>
      </c>
      <c r="O117" s="353">
        <f t="shared" si="34"/>
        <v>1156.5851026531179</v>
      </c>
      <c r="P117" s="353">
        <f t="shared" si="34"/>
        <v>1272.2436129184296</v>
      </c>
      <c r="Q117" s="353">
        <f t="shared" si="34"/>
        <v>1387.9021231837417</v>
      </c>
      <c r="R117" s="353">
        <f t="shared" si="34"/>
        <v>1503.5606334490533</v>
      </c>
      <c r="S117" s="353">
        <f t="shared" si="34"/>
        <v>1619.2191437143651</v>
      </c>
      <c r="T117" s="353">
        <f t="shared" si="34"/>
        <v>1734.877653979677</v>
      </c>
      <c r="U117" s="353">
        <f t="shared" si="34"/>
        <v>1850.5361642449886</v>
      </c>
      <c r="V117" s="353">
        <f t="shared" si="34"/>
        <v>1966.1946745103003</v>
      </c>
      <c r="W117" s="353">
        <f t="shared" si="34"/>
        <v>2081.8531847756121</v>
      </c>
      <c r="X117" s="353">
        <f t="shared" si="34"/>
        <v>2197.5116950409238</v>
      </c>
      <c r="Y117" s="353">
        <f t="shared" si="34"/>
        <v>2313.1702053062359</v>
      </c>
      <c r="Z117" s="353">
        <f t="shared" si="34"/>
        <v>2428.8287155715479</v>
      </c>
      <c r="AA117" s="353">
        <f t="shared" si="34"/>
        <v>2544.4872258368591</v>
      </c>
      <c r="AB117" s="353">
        <f t="shared" si="34"/>
        <v>2660.1457361021708</v>
      </c>
      <c r="AC117" s="353">
        <f t="shared" si="34"/>
        <v>2775.8042463674833</v>
      </c>
      <c r="AD117" s="353">
        <f t="shared" si="34"/>
        <v>2891.4627566327949</v>
      </c>
      <c r="AE117" s="353">
        <f t="shared" si="34"/>
        <v>3007.1212668981066</v>
      </c>
      <c r="AF117" s="353">
        <f t="shared" si="34"/>
        <v>3122.7797771634187</v>
      </c>
      <c r="AG117" s="353">
        <f t="shared" si="34"/>
        <v>3238.4382874287303</v>
      </c>
      <c r="AH117" s="353">
        <f t="shared" si="34"/>
        <v>3354.0967976940419</v>
      </c>
      <c r="AI117" s="353">
        <f t="shared" si="34"/>
        <v>3469.755307959354</v>
      </c>
      <c r="AJ117" s="353">
        <f t="shared" si="34"/>
        <v>3585.4138182246656</v>
      </c>
      <c r="AK117" s="353">
        <f t="shared" si="34"/>
        <v>3701.0723284899773</v>
      </c>
      <c r="AL117" s="353">
        <f t="shared" si="34"/>
        <v>3816.7308387552889</v>
      </c>
      <c r="AM117" s="353">
        <f t="shared" si="34"/>
        <v>3932.3893490206005</v>
      </c>
      <c r="AN117" s="353">
        <f t="shared" si="34"/>
        <v>4048.0478592859126</v>
      </c>
      <c r="AO117" s="353">
        <f t="shared" si="34"/>
        <v>4163.7063695512243</v>
      </c>
      <c r="AP117" s="353">
        <f t="shared" si="34"/>
        <v>4279.3648798165359</v>
      </c>
      <c r="AQ117" s="353">
        <f t="shared" si="34"/>
        <v>4395.0233900818475</v>
      </c>
      <c r="AR117" s="353">
        <f t="shared" si="34"/>
        <v>4510.6819003471601</v>
      </c>
      <c r="AS117" s="353">
        <f t="shared" si="34"/>
        <v>4626.3404106124717</v>
      </c>
      <c r="AT117" s="353">
        <f t="shared" si="34"/>
        <v>4741.9989208777833</v>
      </c>
      <c r="AU117" s="353">
        <f t="shared" si="34"/>
        <v>4857.6574311430959</v>
      </c>
      <c r="AV117" s="353">
        <f t="shared" si="34"/>
        <v>4973.3159414084075</v>
      </c>
      <c r="AW117" s="353">
        <f t="shared" si="34"/>
        <v>5088.9744516737182</v>
      </c>
      <c r="AX117" s="353">
        <f t="shared" si="34"/>
        <v>5204.6329619390308</v>
      </c>
      <c r="AY117" s="353">
        <f t="shared" si="34"/>
        <v>5320.2914722043415</v>
      </c>
      <c r="AZ117" s="353">
        <f t="shared" si="34"/>
        <v>5435.9499824696541</v>
      </c>
      <c r="BA117" s="353">
        <f t="shared" si="34"/>
        <v>5551.6084927349666</v>
      </c>
      <c r="BB117" s="353">
        <f t="shared" si="34"/>
        <v>5667.2670030002782</v>
      </c>
      <c r="BC117" s="353">
        <f t="shared" si="34"/>
        <v>5782.9255132655899</v>
      </c>
      <c r="BD117" s="353">
        <f t="shared" si="34"/>
        <v>5898.5840235309006</v>
      </c>
      <c r="BE117" s="353">
        <f t="shared" si="34"/>
        <v>6014.2425337962131</v>
      </c>
      <c r="BF117" s="353">
        <f t="shared" si="34"/>
        <v>6129.9010440615248</v>
      </c>
      <c r="BG117" s="274"/>
      <c r="BH117" s="274"/>
      <c r="BJ117" s="6" t="e">
        <f t="shared" si="26"/>
        <v>#DIV/0!</v>
      </c>
      <c r="BK117" s="6" t="e">
        <f t="shared" si="26"/>
        <v>#DIV/0!</v>
      </c>
      <c r="BL117" s="6">
        <f t="shared" si="26"/>
        <v>1.2435172229415947</v>
      </c>
      <c r="BM117" s="6">
        <f t="shared" si="26"/>
        <v>1.2435172229415945</v>
      </c>
      <c r="BN117" s="6">
        <f t="shared" si="26"/>
        <v>1.2435172229415947</v>
      </c>
      <c r="BO117" s="6">
        <f t="shared" si="26"/>
        <v>1.2435172229415945</v>
      </c>
      <c r="BP117" s="6">
        <f t="shared" si="26"/>
        <v>1.2435172229415949</v>
      </c>
      <c r="BQ117" s="6">
        <f t="shared" si="26"/>
        <v>1.2435172229415943</v>
      </c>
      <c r="BR117" s="6">
        <f t="shared" si="26"/>
        <v>1.2435172229415945</v>
      </c>
      <c r="BS117" s="6">
        <f t="shared" si="26"/>
        <v>1.2435172229415947</v>
      </c>
      <c r="BT117" s="6">
        <f t="shared" si="26"/>
        <v>1.2435172229415945</v>
      </c>
      <c r="BU117" s="6">
        <f t="shared" si="26"/>
        <v>1.2435172229415945</v>
      </c>
      <c r="BV117" s="6">
        <f t="shared" si="26"/>
        <v>1.2435172229415945</v>
      </c>
      <c r="BW117" s="6">
        <f t="shared" si="26"/>
        <v>1.2435172229415947</v>
      </c>
      <c r="BX117" s="6">
        <f t="shared" si="26"/>
        <v>1.2435172229415947</v>
      </c>
      <c r="BY117" s="6">
        <f t="shared" si="26"/>
        <v>1.2435172229415945</v>
      </c>
      <c r="BZ117" s="6">
        <f t="shared" si="27"/>
        <v>1.2435172229415945</v>
      </c>
      <c r="CA117" s="6">
        <f t="shared" si="27"/>
        <v>1.2435172229415949</v>
      </c>
      <c r="CB117" s="6">
        <f t="shared" si="27"/>
        <v>1.2435172229415947</v>
      </c>
      <c r="CC117" s="6">
        <f t="shared" si="27"/>
        <v>1.2435172229415943</v>
      </c>
      <c r="CD117" s="6">
        <f t="shared" si="27"/>
        <v>1.2435172229415945</v>
      </c>
      <c r="CE117" s="6">
        <f t="shared" si="27"/>
        <v>1.2435172229415945</v>
      </c>
      <c r="CF117" s="6">
        <f t="shared" si="27"/>
        <v>1.2435172229415945</v>
      </c>
      <c r="CG117" s="6">
        <f t="shared" si="27"/>
        <v>1.2435172229415947</v>
      </c>
      <c r="CH117" s="6">
        <f t="shared" si="27"/>
        <v>1.2435172229415947</v>
      </c>
      <c r="CI117" s="6">
        <f t="shared" si="27"/>
        <v>1.2435172229415945</v>
      </c>
      <c r="CJ117" s="6">
        <f t="shared" si="27"/>
        <v>1.2435172229415947</v>
      </c>
      <c r="CK117" s="6">
        <f t="shared" si="27"/>
        <v>1.2435172229415945</v>
      </c>
      <c r="CL117" s="6">
        <f t="shared" si="27"/>
        <v>1.2435172229415945</v>
      </c>
      <c r="CM117" s="6">
        <f t="shared" si="27"/>
        <v>1.2435172229415945</v>
      </c>
      <c r="CN117" s="6">
        <f t="shared" si="27"/>
        <v>1.2435172229415947</v>
      </c>
      <c r="CO117" s="6">
        <f t="shared" si="27"/>
        <v>1.2435172229415947</v>
      </c>
      <c r="CP117" s="6">
        <f t="shared" si="28"/>
        <v>1.2435172229415947</v>
      </c>
      <c r="CQ117" s="6">
        <f t="shared" si="28"/>
        <v>1.2435172229415947</v>
      </c>
      <c r="CR117" s="6">
        <f t="shared" si="28"/>
        <v>1.2435172229415945</v>
      </c>
      <c r="CS117" s="6">
        <f t="shared" si="28"/>
        <v>1.2435172229415945</v>
      </c>
      <c r="CT117" s="6">
        <f t="shared" si="28"/>
        <v>1.2435172229415945</v>
      </c>
      <c r="CU117" s="6">
        <f t="shared" si="28"/>
        <v>1.2435172229415945</v>
      </c>
      <c r="CV117" s="6">
        <f t="shared" si="28"/>
        <v>1.2435172229415943</v>
      </c>
      <c r="CW117" s="6">
        <f t="shared" si="28"/>
        <v>1.2435172229415949</v>
      </c>
      <c r="CX117" s="6">
        <f t="shared" si="28"/>
        <v>1.2435172229415945</v>
      </c>
      <c r="CY117" s="6">
        <f t="shared" si="28"/>
        <v>1.2435172229415947</v>
      </c>
      <c r="CZ117" s="6">
        <f t="shared" si="28"/>
        <v>1.2435172229415947</v>
      </c>
      <c r="DA117" s="6">
        <f t="shared" si="28"/>
        <v>1.2435172229415943</v>
      </c>
      <c r="DB117" s="6">
        <f t="shared" si="28"/>
        <v>1.2435172229415945</v>
      </c>
      <c r="DC117" s="6">
        <f t="shared" si="28"/>
        <v>1.2435172229415945</v>
      </c>
      <c r="DD117" s="6">
        <f t="shared" si="28"/>
        <v>1.2435172229415945</v>
      </c>
      <c r="DE117" s="6">
        <f t="shared" si="28"/>
        <v>1.2435172229415945</v>
      </c>
      <c r="DF117" s="6">
        <f t="shared" si="29"/>
        <v>1.2435172229415945</v>
      </c>
    </row>
    <row r="118" spans="1:110" x14ac:dyDescent="0.25">
      <c r="A118" s="297"/>
      <c r="B118" s="350" t="s">
        <v>49</v>
      </c>
      <c r="C118" s="351"/>
      <c r="D118" s="352"/>
      <c r="E118" s="352"/>
      <c r="F118" s="352"/>
      <c r="G118" s="352"/>
      <c r="H118" s="352"/>
      <c r="I118" s="352"/>
      <c r="J118" s="353"/>
      <c r="K118" s="353"/>
      <c r="L118" s="353">
        <f t="shared" ref="L118:BF118" si="35">((L$99-$H$4)/1000)*$N$38*(($C$8/70)^$X$38)*IF($C$13=1,$AE$38,IF($C$13=2,$AF$38,IF($C$13=3,$AG$38,1)))</f>
        <v>949.15823806008621</v>
      </c>
      <c r="M118" s="353">
        <f t="shared" si="35"/>
        <v>1084.7522720686702</v>
      </c>
      <c r="N118" s="353">
        <f t="shared" si="35"/>
        <v>1220.3463060772538</v>
      </c>
      <c r="O118" s="353">
        <f t="shared" si="35"/>
        <v>1355.9403400858375</v>
      </c>
      <c r="P118" s="353">
        <f t="shared" si="35"/>
        <v>1491.5343740944218</v>
      </c>
      <c r="Q118" s="353">
        <f t="shared" si="35"/>
        <v>1627.1284081030051</v>
      </c>
      <c r="R118" s="353">
        <f t="shared" si="35"/>
        <v>1762.7224421115891</v>
      </c>
      <c r="S118" s="353">
        <f t="shared" si="35"/>
        <v>1898.3164761201724</v>
      </c>
      <c r="T118" s="353">
        <f t="shared" si="35"/>
        <v>2033.9105101287566</v>
      </c>
      <c r="U118" s="353">
        <f t="shared" si="35"/>
        <v>2169.5045441373404</v>
      </c>
      <c r="V118" s="353">
        <f t="shared" si="35"/>
        <v>2305.098578145924</v>
      </c>
      <c r="W118" s="353">
        <f t="shared" si="35"/>
        <v>2440.6926121545075</v>
      </c>
      <c r="X118" s="353">
        <f t="shared" si="35"/>
        <v>2576.2866461630915</v>
      </c>
      <c r="Y118" s="353">
        <f t="shared" si="35"/>
        <v>2711.8806801716751</v>
      </c>
      <c r="Z118" s="353">
        <f t="shared" si="35"/>
        <v>2847.4747141802591</v>
      </c>
      <c r="AA118" s="353">
        <f t="shared" si="35"/>
        <v>2983.0687481888435</v>
      </c>
      <c r="AB118" s="353">
        <f t="shared" si="35"/>
        <v>3118.6627821974266</v>
      </c>
      <c r="AC118" s="353">
        <f t="shared" si="35"/>
        <v>3254.2568162060102</v>
      </c>
      <c r="AD118" s="353">
        <f t="shared" si="35"/>
        <v>3389.8508502145942</v>
      </c>
      <c r="AE118" s="353">
        <f t="shared" si="35"/>
        <v>3525.4448842231782</v>
      </c>
      <c r="AF118" s="353">
        <f t="shared" si="35"/>
        <v>3661.0389182317617</v>
      </c>
      <c r="AG118" s="353">
        <f t="shared" si="35"/>
        <v>3796.6329522403448</v>
      </c>
      <c r="AH118" s="353">
        <f t="shared" si="35"/>
        <v>3932.2269862489288</v>
      </c>
      <c r="AI118" s="353">
        <f t="shared" si="35"/>
        <v>4067.8210202575133</v>
      </c>
      <c r="AJ118" s="353">
        <f t="shared" si="35"/>
        <v>4203.4150542660964</v>
      </c>
      <c r="AK118" s="353">
        <f t="shared" si="35"/>
        <v>4339.0090882746808</v>
      </c>
      <c r="AL118" s="353">
        <f t="shared" si="35"/>
        <v>4474.6031222832635</v>
      </c>
      <c r="AM118" s="353">
        <f t="shared" si="35"/>
        <v>4610.1971562918479</v>
      </c>
      <c r="AN118" s="353">
        <f t="shared" si="35"/>
        <v>4745.7911903004315</v>
      </c>
      <c r="AO118" s="353">
        <f t="shared" si="35"/>
        <v>4881.385224309015</v>
      </c>
      <c r="AP118" s="353">
        <f t="shared" si="35"/>
        <v>5016.9792583175995</v>
      </c>
      <c r="AQ118" s="353">
        <f t="shared" si="35"/>
        <v>5152.573292326183</v>
      </c>
      <c r="AR118" s="353">
        <f t="shared" si="35"/>
        <v>5288.1673263347666</v>
      </c>
      <c r="AS118" s="353">
        <f t="shared" si="35"/>
        <v>5423.7613603433501</v>
      </c>
      <c r="AT118" s="353">
        <f t="shared" si="35"/>
        <v>5559.3553943519346</v>
      </c>
      <c r="AU118" s="353">
        <f t="shared" si="35"/>
        <v>5694.9494283605181</v>
      </c>
      <c r="AV118" s="353">
        <f t="shared" si="35"/>
        <v>5830.5434623691017</v>
      </c>
      <c r="AW118" s="353">
        <f t="shared" si="35"/>
        <v>5966.1374963776871</v>
      </c>
      <c r="AX118" s="353">
        <f t="shared" si="35"/>
        <v>6101.7315303862697</v>
      </c>
      <c r="AY118" s="353">
        <f t="shared" si="35"/>
        <v>6237.3255643948532</v>
      </c>
      <c r="AZ118" s="353">
        <f t="shared" si="35"/>
        <v>6372.9195984034377</v>
      </c>
      <c r="BA118" s="353">
        <f t="shared" si="35"/>
        <v>6508.5136324120203</v>
      </c>
      <c r="BB118" s="353">
        <f t="shared" si="35"/>
        <v>6644.1076664206048</v>
      </c>
      <c r="BC118" s="353">
        <f t="shared" si="35"/>
        <v>6779.7017004291883</v>
      </c>
      <c r="BD118" s="353">
        <f t="shared" si="35"/>
        <v>6915.2957344377719</v>
      </c>
      <c r="BE118" s="353">
        <f t="shared" si="35"/>
        <v>7050.8897684463564</v>
      </c>
      <c r="BF118" s="353">
        <f t="shared" si="35"/>
        <v>7186.4838024549399</v>
      </c>
      <c r="BG118" s="274"/>
      <c r="BH118" s="274"/>
      <c r="BJ118" s="6" t="e">
        <f t="shared" si="26"/>
        <v>#DIV/0!</v>
      </c>
      <c r="BK118" s="6" t="e">
        <f t="shared" si="26"/>
        <v>#DIV/0!</v>
      </c>
      <c r="BL118" s="6">
        <f t="shared" si="26"/>
        <v>1.172689248930282</v>
      </c>
      <c r="BM118" s="6">
        <f t="shared" si="26"/>
        <v>1.1726892489302823</v>
      </c>
      <c r="BN118" s="6">
        <f t="shared" si="26"/>
        <v>1.1726892489302825</v>
      </c>
      <c r="BO118" s="6">
        <f t="shared" si="26"/>
        <v>1.1726892489302823</v>
      </c>
      <c r="BP118" s="6">
        <f t="shared" si="26"/>
        <v>1.1726892489302818</v>
      </c>
      <c r="BQ118" s="6">
        <f t="shared" si="26"/>
        <v>1.1726892489302823</v>
      </c>
      <c r="BR118" s="6">
        <f t="shared" si="26"/>
        <v>1.172689248930282</v>
      </c>
      <c r="BS118" s="6">
        <f t="shared" si="26"/>
        <v>1.172689248930282</v>
      </c>
      <c r="BT118" s="6">
        <f t="shared" si="26"/>
        <v>1.172689248930282</v>
      </c>
      <c r="BU118" s="6">
        <f t="shared" si="26"/>
        <v>1.1726892489302823</v>
      </c>
      <c r="BV118" s="6">
        <f t="shared" si="26"/>
        <v>1.1726892489302818</v>
      </c>
      <c r="BW118" s="6">
        <f t="shared" si="26"/>
        <v>1.1726892489302825</v>
      </c>
      <c r="BX118" s="6">
        <f t="shared" si="26"/>
        <v>1.172689248930282</v>
      </c>
      <c r="BY118" s="6">
        <f t="shared" si="26"/>
        <v>1.1726892489302823</v>
      </c>
      <c r="BZ118" s="6">
        <f t="shared" si="27"/>
        <v>1.172689248930282</v>
      </c>
      <c r="CA118" s="6">
        <f t="shared" si="27"/>
        <v>1.1726892489302818</v>
      </c>
      <c r="CB118" s="6">
        <f t="shared" si="27"/>
        <v>1.172689248930282</v>
      </c>
      <c r="CC118" s="6">
        <f t="shared" si="27"/>
        <v>1.1726892489302823</v>
      </c>
      <c r="CD118" s="6">
        <f t="shared" si="27"/>
        <v>1.172689248930282</v>
      </c>
      <c r="CE118" s="6">
        <f t="shared" si="27"/>
        <v>1.172689248930282</v>
      </c>
      <c r="CF118" s="6">
        <f t="shared" si="27"/>
        <v>1.1726892489302823</v>
      </c>
      <c r="CG118" s="6">
        <f t="shared" si="27"/>
        <v>1.172689248930282</v>
      </c>
      <c r="CH118" s="6">
        <f t="shared" si="27"/>
        <v>1.1726892489302823</v>
      </c>
      <c r="CI118" s="6">
        <f t="shared" si="27"/>
        <v>1.172689248930282</v>
      </c>
      <c r="CJ118" s="6">
        <f t="shared" si="27"/>
        <v>1.1726892489302823</v>
      </c>
      <c r="CK118" s="6">
        <f t="shared" si="27"/>
        <v>1.1726892489302823</v>
      </c>
      <c r="CL118" s="6">
        <f t="shared" si="27"/>
        <v>1.1726892489302823</v>
      </c>
      <c r="CM118" s="6">
        <f t="shared" si="27"/>
        <v>1.1726892489302818</v>
      </c>
      <c r="CN118" s="6">
        <f t="shared" si="27"/>
        <v>1.1726892489302823</v>
      </c>
      <c r="CO118" s="6">
        <f t="shared" si="27"/>
        <v>1.1726892489302825</v>
      </c>
      <c r="CP118" s="6">
        <f t="shared" si="28"/>
        <v>1.172689248930282</v>
      </c>
      <c r="CQ118" s="6">
        <f t="shared" si="28"/>
        <v>1.172689248930282</v>
      </c>
      <c r="CR118" s="6">
        <f t="shared" si="28"/>
        <v>1.1726892489302823</v>
      </c>
      <c r="CS118" s="6">
        <f t="shared" si="28"/>
        <v>1.1726892489302823</v>
      </c>
      <c r="CT118" s="6">
        <f t="shared" si="28"/>
        <v>1.172689248930282</v>
      </c>
      <c r="CU118" s="6">
        <f t="shared" si="28"/>
        <v>1.172689248930282</v>
      </c>
      <c r="CV118" s="6">
        <f t="shared" si="28"/>
        <v>1.172689248930282</v>
      </c>
      <c r="CW118" s="6">
        <f t="shared" si="28"/>
        <v>1.1726892489302818</v>
      </c>
      <c r="CX118" s="6">
        <f t="shared" si="28"/>
        <v>1.172689248930282</v>
      </c>
      <c r="CY118" s="6">
        <f t="shared" si="28"/>
        <v>1.172689248930282</v>
      </c>
      <c r="CZ118" s="6">
        <f t="shared" si="28"/>
        <v>1.172689248930282</v>
      </c>
      <c r="DA118" s="6">
        <f t="shared" si="28"/>
        <v>1.1726892489302823</v>
      </c>
      <c r="DB118" s="6">
        <f t="shared" si="28"/>
        <v>1.1726892489302823</v>
      </c>
      <c r="DC118" s="6">
        <f t="shared" si="28"/>
        <v>1.172689248930282</v>
      </c>
      <c r="DD118" s="6">
        <f t="shared" si="28"/>
        <v>1.1726892489302823</v>
      </c>
      <c r="DE118" s="6">
        <f t="shared" si="28"/>
        <v>1.172689248930282</v>
      </c>
      <c r="DF118" s="6">
        <f t="shared" si="29"/>
        <v>1.1726892489302823</v>
      </c>
    </row>
    <row r="119" spans="1:110" x14ac:dyDescent="0.25">
      <c r="A119" s="297"/>
      <c r="B119" s="350" t="s">
        <v>50</v>
      </c>
      <c r="C119" s="351"/>
      <c r="D119" s="352"/>
      <c r="E119" s="352"/>
      <c r="F119" s="352"/>
      <c r="G119" s="352"/>
      <c r="H119" s="352"/>
      <c r="I119" s="352"/>
      <c r="J119" s="353"/>
      <c r="K119" s="353"/>
      <c r="L119" s="353">
        <f t="shared" ref="L119:BF119" si="36">((L$99-$H$4)/1000)*$P$38*(($C$8/70)^$Z$38)*IF($C$13=1,$AE$38,IF($C$13=2,$AF$38,IF($C$13=3,$AG$38,1)))</f>
        <v>1189.4885699844519</v>
      </c>
      <c r="M119" s="353">
        <f t="shared" si="36"/>
        <v>1359.4155085536595</v>
      </c>
      <c r="N119" s="353">
        <f t="shared" si="36"/>
        <v>1529.3424471228668</v>
      </c>
      <c r="O119" s="353">
        <f t="shared" si="36"/>
        <v>1699.2693856920741</v>
      </c>
      <c r="P119" s="353">
        <f t="shared" si="36"/>
        <v>1869.1963242612817</v>
      </c>
      <c r="Q119" s="353">
        <f t="shared" si="36"/>
        <v>2039.1232628304888</v>
      </c>
      <c r="R119" s="353">
        <f t="shared" si="36"/>
        <v>2209.0502013996966</v>
      </c>
      <c r="S119" s="353">
        <f t="shared" si="36"/>
        <v>2378.9771399689039</v>
      </c>
      <c r="T119" s="353">
        <f t="shared" si="36"/>
        <v>2548.9040785381108</v>
      </c>
      <c r="U119" s="353">
        <f t="shared" si="36"/>
        <v>2718.831017107319</v>
      </c>
      <c r="V119" s="353">
        <f t="shared" si="36"/>
        <v>2888.7579556765259</v>
      </c>
      <c r="W119" s="353">
        <f t="shared" si="36"/>
        <v>3058.6848942457336</v>
      </c>
      <c r="X119" s="353">
        <f t="shared" si="36"/>
        <v>3228.6118328149405</v>
      </c>
      <c r="Y119" s="353">
        <f t="shared" si="36"/>
        <v>3398.5387713841483</v>
      </c>
      <c r="Z119" s="353">
        <f t="shared" si="36"/>
        <v>3568.4657099533556</v>
      </c>
      <c r="AA119" s="353">
        <f t="shared" si="36"/>
        <v>3738.3926485225634</v>
      </c>
      <c r="AB119" s="353">
        <f t="shared" si="36"/>
        <v>3908.3195870917702</v>
      </c>
      <c r="AC119" s="353">
        <f t="shared" si="36"/>
        <v>4078.2465256609776</v>
      </c>
      <c r="AD119" s="353">
        <f t="shared" si="36"/>
        <v>4248.1734642301844</v>
      </c>
      <c r="AE119" s="353">
        <f t="shared" si="36"/>
        <v>4418.1004027993931</v>
      </c>
      <c r="AF119" s="353">
        <f t="shared" si="36"/>
        <v>4588.0273413686009</v>
      </c>
      <c r="AG119" s="353">
        <f t="shared" si="36"/>
        <v>4757.9542799378078</v>
      </c>
      <c r="AH119" s="353">
        <f t="shared" si="36"/>
        <v>4927.8812185070146</v>
      </c>
      <c r="AI119" s="353">
        <f t="shared" si="36"/>
        <v>5097.8081570762215</v>
      </c>
      <c r="AJ119" s="353">
        <f t="shared" si="36"/>
        <v>5267.7350956454293</v>
      </c>
      <c r="AK119" s="353">
        <f t="shared" si="36"/>
        <v>5437.662034214638</v>
      </c>
      <c r="AL119" s="353">
        <f t="shared" si="36"/>
        <v>5607.5889727838439</v>
      </c>
      <c r="AM119" s="353">
        <f t="shared" si="36"/>
        <v>5777.5159113530517</v>
      </c>
      <c r="AN119" s="353">
        <f t="shared" si="36"/>
        <v>5947.4428499222586</v>
      </c>
      <c r="AO119" s="353">
        <f t="shared" si="36"/>
        <v>6117.3697884914673</v>
      </c>
      <c r="AP119" s="353">
        <f t="shared" si="36"/>
        <v>6287.296727060675</v>
      </c>
      <c r="AQ119" s="353">
        <f t="shared" si="36"/>
        <v>6457.223665629881</v>
      </c>
      <c r="AR119" s="353">
        <f t="shared" si="36"/>
        <v>6627.1506041990888</v>
      </c>
      <c r="AS119" s="353">
        <f t="shared" si="36"/>
        <v>6797.0775427682966</v>
      </c>
      <c r="AT119" s="353">
        <f t="shared" si="36"/>
        <v>6967.0044813375034</v>
      </c>
      <c r="AU119" s="353">
        <f t="shared" si="36"/>
        <v>7136.9314199067112</v>
      </c>
      <c r="AV119" s="353">
        <f t="shared" si="36"/>
        <v>7306.8583584759181</v>
      </c>
      <c r="AW119" s="353">
        <f t="shared" si="36"/>
        <v>7476.7852970451268</v>
      </c>
      <c r="AX119" s="353">
        <f t="shared" si="36"/>
        <v>7646.7122356143336</v>
      </c>
      <c r="AY119" s="353">
        <f t="shared" si="36"/>
        <v>7816.6391741835405</v>
      </c>
      <c r="AZ119" s="353">
        <f t="shared" si="36"/>
        <v>7986.5661127527483</v>
      </c>
      <c r="BA119" s="353">
        <f t="shared" si="36"/>
        <v>8156.4930513219551</v>
      </c>
      <c r="BB119" s="353">
        <f t="shared" si="36"/>
        <v>8326.4199898911629</v>
      </c>
      <c r="BC119" s="353">
        <f t="shared" si="36"/>
        <v>8496.3469284603689</v>
      </c>
      <c r="BD119" s="353">
        <f t="shared" si="36"/>
        <v>8666.2738670295785</v>
      </c>
      <c r="BE119" s="353">
        <f t="shared" si="36"/>
        <v>8836.2008055987862</v>
      </c>
      <c r="BF119" s="353">
        <f t="shared" si="36"/>
        <v>9006.1277441679922</v>
      </c>
      <c r="BG119" s="274"/>
      <c r="BH119" s="274"/>
      <c r="BJ119" s="6" t="e">
        <f t="shared" si="26"/>
        <v>#DIV/0!</v>
      </c>
      <c r="BK119" s="6" t="e">
        <f t="shared" si="26"/>
        <v>#DIV/0!</v>
      </c>
      <c r="BL119" s="6">
        <f t="shared" si="26"/>
        <v>1.2533993904091736</v>
      </c>
      <c r="BM119" s="6">
        <f t="shared" si="26"/>
        <v>1.2533993904091738</v>
      </c>
      <c r="BN119" s="6">
        <f t="shared" si="26"/>
        <v>1.2533993904091738</v>
      </c>
      <c r="BO119" s="6">
        <f t="shared" si="26"/>
        <v>1.2533993904091738</v>
      </c>
      <c r="BP119" s="6">
        <f t="shared" si="26"/>
        <v>1.2533993904091738</v>
      </c>
      <c r="BQ119" s="6">
        <f t="shared" si="26"/>
        <v>1.2533993904091736</v>
      </c>
      <c r="BR119" s="6">
        <f t="shared" si="26"/>
        <v>1.2533993904091736</v>
      </c>
      <c r="BS119" s="6">
        <f t="shared" si="26"/>
        <v>1.2533993904091736</v>
      </c>
      <c r="BT119" s="6">
        <f t="shared" si="26"/>
        <v>1.253399390409174</v>
      </c>
      <c r="BU119" s="6">
        <f t="shared" si="26"/>
        <v>1.2533993904091738</v>
      </c>
      <c r="BV119" s="6">
        <f t="shared" si="26"/>
        <v>1.253399390409174</v>
      </c>
      <c r="BW119" s="6">
        <f t="shared" si="26"/>
        <v>1.2533993904091738</v>
      </c>
      <c r="BX119" s="6">
        <f t="shared" si="26"/>
        <v>1.253399390409174</v>
      </c>
      <c r="BY119" s="6">
        <f t="shared" si="26"/>
        <v>1.2533993904091738</v>
      </c>
      <c r="BZ119" s="6">
        <f t="shared" si="27"/>
        <v>1.2533993904091738</v>
      </c>
      <c r="CA119" s="6">
        <f t="shared" si="27"/>
        <v>1.2533993904091738</v>
      </c>
      <c r="CB119" s="6">
        <f t="shared" si="27"/>
        <v>1.2533993904091738</v>
      </c>
      <c r="CC119" s="6">
        <f t="shared" si="27"/>
        <v>1.2533993904091736</v>
      </c>
      <c r="CD119" s="6">
        <f t="shared" si="27"/>
        <v>1.253399390409174</v>
      </c>
      <c r="CE119" s="6">
        <f t="shared" si="27"/>
        <v>1.2533993904091736</v>
      </c>
      <c r="CF119" s="6">
        <f t="shared" si="27"/>
        <v>1.2533993904091738</v>
      </c>
      <c r="CG119" s="6">
        <f t="shared" si="27"/>
        <v>1.2533993904091736</v>
      </c>
      <c r="CH119" s="6">
        <f t="shared" si="27"/>
        <v>1.253399390409174</v>
      </c>
      <c r="CI119" s="6">
        <f t="shared" si="27"/>
        <v>1.253399390409174</v>
      </c>
      <c r="CJ119" s="6">
        <f t="shared" si="27"/>
        <v>1.253399390409174</v>
      </c>
      <c r="CK119" s="6">
        <f t="shared" si="27"/>
        <v>1.2533993904091738</v>
      </c>
      <c r="CL119" s="6">
        <f t="shared" si="27"/>
        <v>1.2533993904091738</v>
      </c>
      <c r="CM119" s="6">
        <f t="shared" si="27"/>
        <v>1.253399390409174</v>
      </c>
      <c r="CN119" s="6">
        <f t="shared" si="27"/>
        <v>1.2533993904091743</v>
      </c>
      <c r="CO119" s="6">
        <f t="shared" si="27"/>
        <v>1.2533993904091738</v>
      </c>
      <c r="CP119" s="6">
        <f t="shared" si="28"/>
        <v>1.2533993904091738</v>
      </c>
      <c r="CQ119" s="6">
        <f t="shared" si="28"/>
        <v>1.253399390409174</v>
      </c>
      <c r="CR119" s="6">
        <f t="shared" si="28"/>
        <v>1.253399390409174</v>
      </c>
      <c r="CS119" s="6">
        <f t="shared" si="28"/>
        <v>1.2533993904091738</v>
      </c>
      <c r="CT119" s="6">
        <f t="shared" si="28"/>
        <v>1.2533993904091738</v>
      </c>
      <c r="CU119" s="6">
        <f t="shared" si="28"/>
        <v>1.2533993904091738</v>
      </c>
      <c r="CV119" s="6">
        <f t="shared" si="28"/>
        <v>1.253399390409174</v>
      </c>
      <c r="CW119" s="6">
        <f t="shared" si="28"/>
        <v>1.2533993904091738</v>
      </c>
      <c r="CX119" s="6">
        <f t="shared" si="28"/>
        <v>1.2533993904091736</v>
      </c>
      <c r="CY119" s="6">
        <f t="shared" si="28"/>
        <v>1.2533993904091738</v>
      </c>
      <c r="CZ119" s="6">
        <f t="shared" si="28"/>
        <v>1.253399390409174</v>
      </c>
      <c r="DA119" s="6">
        <f t="shared" si="28"/>
        <v>1.2533993904091736</v>
      </c>
      <c r="DB119" s="6">
        <f t="shared" si="28"/>
        <v>1.253399390409174</v>
      </c>
      <c r="DC119" s="6">
        <f t="shared" si="28"/>
        <v>1.253399390409174</v>
      </c>
      <c r="DD119" s="6">
        <f t="shared" si="28"/>
        <v>1.2533993904091736</v>
      </c>
      <c r="DE119" s="6">
        <f t="shared" si="28"/>
        <v>1.2533993904091736</v>
      </c>
      <c r="DF119" s="6">
        <f t="shared" si="29"/>
        <v>1.2533993904091736</v>
      </c>
    </row>
    <row r="120" spans="1:110" ht="15.75" thickBot="1" x14ac:dyDescent="0.3">
      <c r="A120" s="297"/>
      <c r="B120" s="354" t="s">
        <v>51</v>
      </c>
      <c r="C120" s="355"/>
      <c r="D120" s="356"/>
      <c r="E120" s="356"/>
      <c r="F120" s="356"/>
      <c r="G120" s="356"/>
      <c r="H120" s="356"/>
      <c r="I120" s="356"/>
      <c r="J120" s="357"/>
      <c r="K120" s="357"/>
      <c r="L120" s="357">
        <f t="shared" ref="L120:BF120" si="37">((L$99-$H$4)/1000)*$Q$38*(($C$8/70)^$AA$38)*IF($C$13=1,$AE$38,IF($C$13=2,$AF$38,IF($C$13=3,$AG$38,1)))</f>
        <v>1342.3512619503692</v>
      </c>
      <c r="M120" s="357">
        <f t="shared" si="37"/>
        <v>1534.1157279432789</v>
      </c>
      <c r="N120" s="357">
        <f t="shared" si="37"/>
        <v>1725.880193936189</v>
      </c>
      <c r="O120" s="357">
        <f t="shared" si="37"/>
        <v>1917.6446599290989</v>
      </c>
      <c r="P120" s="357">
        <f t="shared" si="37"/>
        <v>2109.409125922009</v>
      </c>
      <c r="Q120" s="357">
        <f t="shared" si="37"/>
        <v>2301.1735919149187</v>
      </c>
      <c r="R120" s="357">
        <f t="shared" si="37"/>
        <v>2492.9380579078284</v>
      </c>
      <c r="S120" s="357">
        <f t="shared" si="37"/>
        <v>2684.7025239007385</v>
      </c>
      <c r="T120" s="357">
        <f t="shared" si="37"/>
        <v>2876.4669898936486</v>
      </c>
      <c r="U120" s="357">
        <f t="shared" si="37"/>
        <v>3068.2314558865578</v>
      </c>
      <c r="V120" s="357">
        <f t="shared" si="37"/>
        <v>3259.9959218794679</v>
      </c>
      <c r="W120" s="357">
        <f t="shared" si="37"/>
        <v>3451.760387872378</v>
      </c>
      <c r="X120" s="357">
        <f t="shared" si="37"/>
        <v>3643.5248538652877</v>
      </c>
      <c r="Y120" s="357">
        <f t="shared" si="37"/>
        <v>3835.2893198581978</v>
      </c>
      <c r="Z120" s="357">
        <f t="shared" si="37"/>
        <v>4027.0537858511084</v>
      </c>
      <c r="AA120" s="357">
        <f t="shared" si="37"/>
        <v>4218.8182518440181</v>
      </c>
      <c r="AB120" s="357">
        <f t="shared" si="37"/>
        <v>4410.5827178369263</v>
      </c>
      <c r="AC120" s="357">
        <f t="shared" si="37"/>
        <v>4602.3471838298374</v>
      </c>
      <c r="AD120" s="357">
        <f t="shared" si="37"/>
        <v>4794.1116498227475</v>
      </c>
      <c r="AE120" s="357">
        <f t="shared" si="37"/>
        <v>4985.8761158156567</v>
      </c>
      <c r="AF120" s="357">
        <f t="shared" si="37"/>
        <v>5177.6405818085677</v>
      </c>
      <c r="AG120" s="357">
        <f t="shared" si="37"/>
        <v>5369.4050478014769</v>
      </c>
      <c r="AH120" s="357">
        <f t="shared" si="37"/>
        <v>5561.1695137943861</v>
      </c>
      <c r="AI120" s="357">
        <f t="shared" si="37"/>
        <v>5752.9339797872972</v>
      </c>
      <c r="AJ120" s="357">
        <f t="shared" si="37"/>
        <v>5944.6984457802073</v>
      </c>
      <c r="AK120" s="357">
        <f t="shared" si="37"/>
        <v>6136.4629117731156</v>
      </c>
      <c r="AL120" s="357">
        <f t="shared" si="37"/>
        <v>6328.2273777660257</v>
      </c>
      <c r="AM120" s="357">
        <f t="shared" si="37"/>
        <v>6519.9918437589358</v>
      </c>
      <c r="AN120" s="357">
        <f t="shared" si="37"/>
        <v>6711.7563097518459</v>
      </c>
      <c r="AO120" s="357">
        <f t="shared" si="37"/>
        <v>6903.5207757447561</v>
      </c>
      <c r="AP120" s="357">
        <f t="shared" si="37"/>
        <v>7095.2852417376662</v>
      </c>
      <c r="AQ120" s="357">
        <f t="shared" si="37"/>
        <v>7287.0497077305754</v>
      </c>
      <c r="AR120" s="357">
        <f t="shared" si="37"/>
        <v>7478.8141737234864</v>
      </c>
      <c r="AS120" s="357">
        <f t="shared" si="37"/>
        <v>7670.5786397163956</v>
      </c>
      <c r="AT120" s="357">
        <f t="shared" si="37"/>
        <v>7862.3431057093039</v>
      </c>
      <c r="AU120" s="357">
        <f t="shared" si="37"/>
        <v>8054.1075717022168</v>
      </c>
      <c r="AV120" s="357">
        <f t="shared" si="37"/>
        <v>8245.8720376951242</v>
      </c>
      <c r="AW120" s="357">
        <f t="shared" si="37"/>
        <v>8437.6365036880361</v>
      </c>
      <c r="AX120" s="357">
        <f t="shared" si="37"/>
        <v>8629.4009696809462</v>
      </c>
      <c r="AY120" s="357">
        <f t="shared" si="37"/>
        <v>8821.1654356738527</v>
      </c>
      <c r="AZ120" s="357">
        <f t="shared" si="37"/>
        <v>9012.9299016667646</v>
      </c>
      <c r="BA120" s="357">
        <f t="shared" si="37"/>
        <v>9204.6943676596748</v>
      </c>
      <c r="BB120" s="357">
        <f t="shared" si="37"/>
        <v>9396.4588336525849</v>
      </c>
      <c r="BC120" s="357">
        <f t="shared" si="37"/>
        <v>9588.223299645495</v>
      </c>
      <c r="BD120" s="357">
        <f t="shared" si="37"/>
        <v>9779.9877656384033</v>
      </c>
      <c r="BE120" s="357">
        <f t="shared" si="37"/>
        <v>9971.7522316313134</v>
      </c>
      <c r="BF120" s="357">
        <f t="shared" si="37"/>
        <v>10163.516697624224</v>
      </c>
      <c r="BG120" s="274"/>
      <c r="BH120" s="274"/>
      <c r="BJ120" s="6">
        <f>0</f>
        <v>0</v>
      </c>
      <c r="BK120" s="6">
        <f>0</f>
        <v>0</v>
      </c>
      <c r="BL120" s="6">
        <f>0</f>
        <v>0</v>
      </c>
      <c r="BM120" s="6">
        <f>0</f>
        <v>0</v>
      </c>
      <c r="BN120" s="6">
        <f>0</f>
        <v>0</v>
      </c>
      <c r="BO120" s="6">
        <f>0</f>
        <v>0</v>
      </c>
      <c r="BP120" s="6">
        <f>0</f>
        <v>0</v>
      </c>
      <c r="BQ120" s="6">
        <f>0</f>
        <v>0</v>
      </c>
      <c r="BR120" s="6">
        <f>0</f>
        <v>0</v>
      </c>
      <c r="BS120" s="6">
        <f>0</f>
        <v>0</v>
      </c>
      <c r="BT120" s="6">
        <f>0</f>
        <v>0</v>
      </c>
      <c r="BU120" s="6">
        <f>0</f>
        <v>0</v>
      </c>
      <c r="BV120" s="6">
        <f>0</f>
        <v>0</v>
      </c>
      <c r="BW120" s="6">
        <f>0</f>
        <v>0</v>
      </c>
      <c r="BX120" s="6">
        <f>0</f>
        <v>0</v>
      </c>
      <c r="BY120" s="6">
        <f>0</f>
        <v>0</v>
      </c>
      <c r="BZ120" s="6">
        <f>0</f>
        <v>0</v>
      </c>
      <c r="CA120" s="6">
        <f>0</f>
        <v>0</v>
      </c>
      <c r="CB120" s="6">
        <f>0</f>
        <v>0</v>
      </c>
      <c r="CC120" s="6">
        <f>0</f>
        <v>0</v>
      </c>
      <c r="CD120" s="6">
        <f>0</f>
        <v>0</v>
      </c>
      <c r="CE120" s="6">
        <f>0</f>
        <v>0</v>
      </c>
      <c r="CF120" s="6">
        <f>0</f>
        <v>0</v>
      </c>
      <c r="CG120" s="6">
        <f>0</f>
        <v>0</v>
      </c>
      <c r="CH120" s="6">
        <f>0</f>
        <v>0</v>
      </c>
      <c r="CI120" s="6">
        <f>0</f>
        <v>0</v>
      </c>
      <c r="CJ120" s="6">
        <f>0</f>
        <v>0</v>
      </c>
      <c r="CK120" s="6">
        <f>0</f>
        <v>0</v>
      </c>
      <c r="CL120" s="6">
        <f>0</f>
        <v>0</v>
      </c>
      <c r="CM120" s="6">
        <f>0</f>
        <v>0</v>
      </c>
      <c r="CN120" s="6">
        <f>0</f>
        <v>0</v>
      </c>
      <c r="CO120" s="6">
        <f>0</f>
        <v>0</v>
      </c>
      <c r="CP120" s="6">
        <f>0</f>
        <v>0</v>
      </c>
      <c r="CQ120" s="6">
        <f>0</f>
        <v>0</v>
      </c>
      <c r="CR120" s="6">
        <f>0</f>
        <v>0</v>
      </c>
      <c r="CS120" s="6">
        <f>0</f>
        <v>0</v>
      </c>
      <c r="CT120" s="6">
        <f>0</f>
        <v>0</v>
      </c>
      <c r="CU120" s="6">
        <f>0</f>
        <v>0</v>
      </c>
      <c r="CV120" s="6">
        <f>0</f>
        <v>0</v>
      </c>
      <c r="CW120" s="6">
        <f>0</f>
        <v>0</v>
      </c>
      <c r="CX120" s="6">
        <f>0</f>
        <v>0</v>
      </c>
      <c r="CY120" s="6">
        <f>0</f>
        <v>0</v>
      </c>
      <c r="CZ120" s="6">
        <f>0</f>
        <v>0</v>
      </c>
      <c r="DA120" s="6">
        <f>0</f>
        <v>0</v>
      </c>
      <c r="DB120" s="6">
        <f>0</f>
        <v>0</v>
      </c>
      <c r="DC120" s="6">
        <f>0</f>
        <v>0</v>
      </c>
      <c r="DD120" s="6">
        <f>0</f>
        <v>0</v>
      </c>
      <c r="DE120" s="6">
        <f>0</f>
        <v>0</v>
      </c>
      <c r="DF120" s="6">
        <f>0</f>
        <v>0</v>
      </c>
    </row>
    <row r="121" spans="1:110" x14ac:dyDescent="0.25">
      <c r="A121" s="297"/>
      <c r="B121" s="358" t="s">
        <v>52</v>
      </c>
      <c r="C121" s="359"/>
      <c r="D121" s="360"/>
      <c r="E121" s="360"/>
      <c r="F121" s="360"/>
      <c r="G121" s="360"/>
      <c r="H121" s="360"/>
      <c r="I121" s="360"/>
      <c r="J121" s="361"/>
      <c r="K121" s="361"/>
      <c r="L121" s="361">
        <f t="shared" ref="L121:BF121" si="38">((L$99-$H$4)/1000)*$L39*(($C$8/70)^$V$39)*IF($C$13=1,$AE$39,IF($C$13=2,$AF$39,IF($C$13=3,$AG$39,1)))</f>
        <v>797.27499920705441</v>
      </c>
      <c r="M121" s="361">
        <f t="shared" si="38"/>
        <v>911.17142766520521</v>
      </c>
      <c r="N121" s="361">
        <f t="shared" si="38"/>
        <v>1025.0678561233558</v>
      </c>
      <c r="O121" s="361">
        <f t="shared" si="38"/>
        <v>1138.9642845815065</v>
      </c>
      <c r="P121" s="361">
        <f t="shared" si="38"/>
        <v>1252.8607130396572</v>
      </c>
      <c r="Q121" s="361">
        <f t="shared" si="38"/>
        <v>1366.7571414978077</v>
      </c>
      <c r="R121" s="361">
        <f t="shared" si="38"/>
        <v>1480.6535699559583</v>
      </c>
      <c r="S121" s="361">
        <f t="shared" si="38"/>
        <v>1594.5499984141088</v>
      </c>
      <c r="T121" s="361">
        <f t="shared" si="38"/>
        <v>1708.4464268722597</v>
      </c>
      <c r="U121" s="361">
        <f t="shared" si="38"/>
        <v>1822.3428553304104</v>
      </c>
      <c r="V121" s="361">
        <f t="shared" si="38"/>
        <v>1936.2392837885609</v>
      </c>
      <c r="W121" s="361">
        <f t="shared" si="38"/>
        <v>2050.1357122467116</v>
      </c>
      <c r="X121" s="361">
        <f t="shared" si="38"/>
        <v>2164.0321407048618</v>
      </c>
      <c r="Y121" s="361">
        <f t="shared" si="38"/>
        <v>2277.928569163013</v>
      </c>
      <c r="Z121" s="361">
        <f t="shared" si="38"/>
        <v>2391.8249976211637</v>
      </c>
      <c r="AA121" s="361">
        <f t="shared" si="38"/>
        <v>2505.7214260793144</v>
      </c>
      <c r="AB121" s="361">
        <f t="shared" si="38"/>
        <v>2619.6178545374642</v>
      </c>
      <c r="AC121" s="361">
        <f t="shared" si="38"/>
        <v>2733.5142829956153</v>
      </c>
      <c r="AD121" s="361">
        <f t="shared" si="38"/>
        <v>2847.4107114537655</v>
      </c>
      <c r="AE121" s="361">
        <f t="shared" si="38"/>
        <v>2961.3071399119167</v>
      </c>
      <c r="AF121" s="361">
        <f t="shared" si="38"/>
        <v>3075.2035683700674</v>
      </c>
      <c r="AG121" s="361">
        <f t="shared" si="38"/>
        <v>3189.0999968282176</v>
      </c>
      <c r="AH121" s="361">
        <f t="shared" si="38"/>
        <v>3302.9964252863683</v>
      </c>
      <c r="AI121" s="361">
        <f t="shared" si="38"/>
        <v>3416.8928537445195</v>
      </c>
      <c r="AJ121" s="361">
        <f t="shared" si="38"/>
        <v>3530.7892822026697</v>
      </c>
      <c r="AK121" s="361">
        <f t="shared" si="38"/>
        <v>3644.6857106608209</v>
      </c>
      <c r="AL121" s="361">
        <f t="shared" si="38"/>
        <v>3758.5821391189711</v>
      </c>
      <c r="AM121" s="361">
        <f t="shared" si="38"/>
        <v>3872.4785675771218</v>
      </c>
      <c r="AN121" s="361">
        <f t="shared" si="38"/>
        <v>3986.3749960352725</v>
      </c>
      <c r="AO121" s="361">
        <f t="shared" si="38"/>
        <v>4100.2714244934232</v>
      </c>
      <c r="AP121" s="361">
        <f t="shared" si="38"/>
        <v>4214.1678529515739</v>
      </c>
      <c r="AQ121" s="361">
        <f t="shared" si="38"/>
        <v>4328.0642814097237</v>
      </c>
      <c r="AR121" s="361">
        <f t="shared" si="38"/>
        <v>4441.9607098678744</v>
      </c>
      <c r="AS121" s="361">
        <f t="shared" si="38"/>
        <v>4555.857138326026</v>
      </c>
      <c r="AT121" s="361">
        <f t="shared" si="38"/>
        <v>4669.7535667841757</v>
      </c>
      <c r="AU121" s="361">
        <f t="shared" si="38"/>
        <v>4783.6499952423273</v>
      </c>
      <c r="AV121" s="361">
        <f t="shared" si="38"/>
        <v>4897.5464237004771</v>
      </c>
      <c r="AW121" s="361">
        <f t="shared" si="38"/>
        <v>5011.4428521586287</v>
      </c>
      <c r="AX121" s="361">
        <f t="shared" si="38"/>
        <v>5125.3392806167794</v>
      </c>
      <c r="AY121" s="361">
        <f t="shared" si="38"/>
        <v>5239.2357090749283</v>
      </c>
      <c r="AZ121" s="361">
        <f t="shared" si="38"/>
        <v>5353.1321375330799</v>
      </c>
      <c r="BA121" s="361">
        <f t="shared" si="38"/>
        <v>5467.0285659912306</v>
      </c>
      <c r="BB121" s="361">
        <f t="shared" si="38"/>
        <v>5580.9249944493813</v>
      </c>
      <c r="BC121" s="361">
        <f t="shared" si="38"/>
        <v>5694.8214229075311</v>
      </c>
      <c r="BD121" s="361">
        <f t="shared" si="38"/>
        <v>5808.7178513656827</v>
      </c>
      <c r="BE121" s="361">
        <f t="shared" si="38"/>
        <v>5922.6142798238334</v>
      </c>
      <c r="BF121" s="361">
        <f t="shared" si="38"/>
        <v>6036.5107082819832</v>
      </c>
      <c r="BG121" s="274"/>
      <c r="BH121" s="274"/>
      <c r="BJ121" s="6" t="e">
        <f t="shared" ref="BJ121:DF121" si="39">J126/J121</f>
        <v>#DIV/0!</v>
      </c>
      <c r="BK121" s="6" t="e">
        <f t="shared" si="39"/>
        <v>#DIV/0!</v>
      </c>
      <c r="BL121" s="6">
        <f t="shared" si="39"/>
        <v>0.88216028964825499</v>
      </c>
      <c r="BM121" s="6">
        <f t="shared" si="39"/>
        <v>0.88216028964825488</v>
      </c>
      <c r="BN121" s="6">
        <f t="shared" si="39"/>
        <v>0.88216028964825499</v>
      </c>
      <c r="BO121" s="6">
        <f t="shared" si="39"/>
        <v>0.88216028964825488</v>
      </c>
      <c r="BP121" s="6">
        <f t="shared" si="39"/>
        <v>0.88216028964825477</v>
      </c>
      <c r="BQ121" s="6">
        <f t="shared" si="39"/>
        <v>0.88216028964825488</v>
      </c>
      <c r="BR121" s="6">
        <f t="shared" si="39"/>
        <v>0.88216028964825477</v>
      </c>
      <c r="BS121" s="6">
        <f t="shared" si="39"/>
        <v>0.88216028964825499</v>
      </c>
      <c r="BT121" s="6">
        <f t="shared" si="39"/>
        <v>0.88216028964825488</v>
      </c>
      <c r="BU121" s="6">
        <f t="shared" si="39"/>
        <v>0.88216028964825488</v>
      </c>
      <c r="BV121" s="6">
        <f t="shared" si="39"/>
        <v>0.88216028964825477</v>
      </c>
      <c r="BW121" s="6">
        <f t="shared" si="39"/>
        <v>0.88216028964825499</v>
      </c>
      <c r="BX121" s="6">
        <f t="shared" si="39"/>
        <v>0.88216028964825488</v>
      </c>
      <c r="BY121" s="6">
        <f t="shared" si="39"/>
        <v>0.88216028964825488</v>
      </c>
      <c r="BZ121" s="6">
        <f t="shared" si="39"/>
        <v>0.88216028964825488</v>
      </c>
      <c r="CA121" s="6">
        <f t="shared" si="39"/>
        <v>0.88216028964825477</v>
      </c>
      <c r="CB121" s="6">
        <f t="shared" si="39"/>
        <v>0.8821602896482551</v>
      </c>
      <c r="CC121" s="6">
        <f t="shared" si="39"/>
        <v>0.88216028964825488</v>
      </c>
      <c r="CD121" s="6">
        <f t="shared" si="39"/>
        <v>0.88216028964825499</v>
      </c>
      <c r="CE121" s="6">
        <f t="shared" si="39"/>
        <v>0.88216028964825477</v>
      </c>
      <c r="CF121" s="6">
        <f t="shared" si="39"/>
        <v>0.88216028964825499</v>
      </c>
      <c r="CG121" s="6">
        <f t="shared" si="39"/>
        <v>0.88216028964825499</v>
      </c>
      <c r="CH121" s="6">
        <f t="shared" si="39"/>
        <v>0.88216028964825488</v>
      </c>
      <c r="CI121" s="6">
        <f t="shared" si="39"/>
        <v>0.88216028964825488</v>
      </c>
      <c r="CJ121" s="6">
        <f t="shared" si="39"/>
        <v>0.8821602896482551</v>
      </c>
      <c r="CK121" s="6">
        <f t="shared" si="39"/>
        <v>0.88216028964825488</v>
      </c>
      <c r="CL121" s="6">
        <f t="shared" si="39"/>
        <v>0.88216028964825488</v>
      </c>
      <c r="CM121" s="6">
        <f t="shared" si="39"/>
        <v>0.88216028964825477</v>
      </c>
      <c r="CN121" s="6">
        <f t="shared" si="39"/>
        <v>0.88216028964825477</v>
      </c>
      <c r="CO121" s="6">
        <f t="shared" si="39"/>
        <v>0.88216028964825499</v>
      </c>
      <c r="CP121" s="6">
        <f t="shared" si="39"/>
        <v>0.88216028964825499</v>
      </c>
      <c r="CQ121" s="6">
        <f t="shared" si="39"/>
        <v>0.88216028964825488</v>
      </c>
      <c r="CR121" s="6">
        <f t="shared" si="39"/>
        <v>0.88216028964825499</v>
      </c>
      <c r="CS121" s="6">
        <f t="shared" si="39"/>
        <v>0.88216028964825488</v>
      </c>
      <c r="CT121" s="6">
        <f t="shared" si="39"/>
        <v>0.88216028964825499</v>
      </c>
      <c r="CU121" s="6">
        <f t="shared" si="39"/>
        <v>0.88216028964825488</v>
      </c>
      <c r="CV121" s="6">
        <f t="shared" si="39"/>
        <v>0.88216028964825477</v>
      </c>
      <c r="CW121" s="6">
        <f t="shared" si="39"/>
        <v>0.88216028964825477</v>
      </c>
      <c r="CX121" s="6">
        <f t="shared" si="39"/>
        <v>0.88216028964825466</v>
      </c>
      <c r="CY121" s="6">
        <f t="shared" si="39"/>
        <v>0.8821602896482551</v>
      </c>
      <c r="CZ121" s="6">
        <f t="shared" si="39"/>
        <v>0.8821602896482551</v>
      </c>
      <c r="DA121" s="6">
        <f t="shared" si="39"/>
        <v>0.88216028964825488</v>
      </c>
      <c r="DB121" s="6">
        <f t="shared" si="39"/>
        <v>0.88216028964825499</v>
      </c>
      <c r="DC121" s="6">
        <f t="shared" si="39"/>
        <v>0.88216028964825499</v>
      </c>
      <c r="DD121" s="6">
        <f t="shared" si="39"/>
        <v>0.88216028964825477</v>
      </c>
      <c r="DE121" s="6">
        <f t="shared" si="39"/>
        <v>0.88216028964825477</v>
      </c>
      <c r="DF121" s="6">
        <f t="shared" si="39"/>
        <v>0.88216028964825499</v>
      </c>
    </row>
    <row r="122" spans="1:110" x14ac:dyDescent="0.25">
      <c r="A122" s="297"/>
      <c r="B122" s="362" t="s">
        <v>53</v>
      </c>
      <c r="C122" s="363"/>
      <c r="D122" s="364"/>
      <c r="E122" s="364"/>
      <c r="F122" s="364"/>
      <c r="G122" s="364"/>
      <c r="H122" s="364"/>
      <c r="I122" s="364"/>
      <c r="J122" s="365"/>
      <c r="K122" s="365"/>
      <c r="L122" s="365">
        <f t="shared" ref="L122:BF122" si="40">((L$99-$H$4)/1000)*$M39*(($C$8/70)^$W$39)*IF($C$13=1,$AE$39,IF($C$13=2,$AF$39,IF($C$13=3,$AG$39,1)))</f>
        <v>1006.7634464627771</v>
      </c>
      <c r="M122" s="365">
        <f t="shared" si="40"/>
        <v>1150.5867959574593</v>
      </c>
      <c r="N122" s="365">
        <f t="shared" si="40"/>
        <v>1294.4101454521419</v>
      </c>
      <c r="O122" s="365">
        <f t="shared" si="40"/>
        <v>1438.2334949468243</v>
      </c>
      <c r="P122" s="365">
        <f t="shared" si="40"/>
        <v>1582.0568444415069</v>
      </c>
      <c r="Q122" s="365">
        <f t="shared" si="40"/>
        <v>1725.880193936189</v>
      </c>
      <c r="R122" s="365">
        <f t="shared" si="40"/>
        <v>1869.7035434308716</v>
      </c>
      <c r="S122" s="365">
        <f t="shared" si="40"/>
        <v>2013.5268929255542</v>
      </c>
      <c r="T122" s="365">
        <f t="shared" si="40"/>
        <v>2157.3502424202366</v>
      </c>
      <c r="U122" s="365">
        <f t="shared" si="40"/>
        <v>2301.1735919149187</v>
      </c>
      <c r="V122" s="365">
        <f t="shared" si="40"/>
        <v>2444.9969414096008</v>
      </c>
      <c r="W122" s="365">
        <f t="shared" si="40"/>
        <v>2588.8202909042839</v>
      </c>
      <c r="X122" s="365">
        <f t="shared" si="40"/>
        <v>2732.643640398966</v>
      </c>
      <c r="Y122" s="365">
        <f t="shared" si="40"/>
        <v>2876.4669898936486</v>
      </c>
      <c r="Z122" s="365">
        <f t="shared" si="40"/>
        <v>3020.2903393883312</v>
      </c>
      <c r="AA122" s="365">
        <f t="shared" si="40"/>
        <v>3164.1136888830138</v>
      </c>
      <c r="AB122" s="365">
        <f t="shared" si="40"/>
        <v>3307.9370383776954</v>
      </c>
      <c r="AC122" s="365">
        <f t="shared" si="40"/>
        <v>3451.760387872378</v>
      </c>
      <c r="AD122" s="365">
        <f t="shared" si="40"/>
        <v>3595.5837373670606</v>
      </c>
      <c r="AE122" s="365">
        <f t="shared" si="40"/>
        <v>3739.4070868617432</v>
      </c>
      <c r="AF122" s="365">
        <f t="shared" si="40"/>
        <v>3883.2304363564258</v>
      </c>
      <c r="AG122" s="365">
        <f t="shared" si="40"/>
        <v>4027.0537858511084</v>
      </c>
      <c r="AH122" s="365">
        <f t="shared" si="40"/>
        <v>4170.8771353457905</v>
      </c>
      <c r="AI122" s="365">
        <f t="shared" si="40"/>
        <v>4314.7004848404731</v>
      </c>
      <c r="AJ122" s="365">
        <f t="shared" si="40"/>
        <v>4458.5238343351557</v>
      </c>
      <c r="AK122" s="365">
        <f t="shared" si="40"/>
        <v>4602.3471838298374</v>
      </c>
      <c r="AL122" s="365">
        <f t="shared" si="40"/>
        <v>4746.17053332452</v>
      </c>
      <c r="AM122" s="365">
        <f t="shared" si="40"/>
        <v>4889.9938828192016</v>
      </c>
      <c r="AN122" s="365">
        <f t="shared" si="40"/>
        <v>5033.8172323138851</v>
      </c>
      <c r="AO122" s="365">
        <f t="shared" si="40"/>
        <v>5177.6405818085677</v>
      </c>
      <c r="AP122" s="365">
        <f t="shared" si="40"/>
        <v>5321.4639313032503</v>
      </c>
      <c r="AQ122" s="365">
        <f t="shared" si="40"/>
        <v>5465.287280797932</v>
      </c>
      <c r="AR122" s="365">
        <f t="shared" si="40"/>
        <v>5609.1106302926146</v>
      </c>
      <c r="AS122" s="365">
        <f t="shared" si="40"/>
        <v>5752.9339797872972</v>
      </c>
      <c r="AT122" s="365">
        <f t="shared" si="40"/>
        <v>5896.7573292819789</v>
      </c>
      <c r="AU122" s="365">
        <f t="shared" si="40"/>
        <v>6040.5806787766624</v>
      </c>
      <c r="AV122" s="365">
        <f t="shared" si="40"/>
        <v>6184.404028271344</v>
      </c>
      <c r="AW122" s="365">
        <f t="shared" si="40"/>
        <v>6328.2273777660275</v>
      </c>
      <c r="AX122" s="365">
        <f t="shared" si="40"/>
        <v>6472.0507272607092</v>
      </c>
      <c r="AY122" s="365">
        <f t="shared" si="40"/>
        <v>6615.8740767553909</v>
      </c>
      <c r="AZ122" s="365">
        <f t="shared" si="40"/>
        <v>6759.6974262500744</v>
      </c>
      <c r="BA122" s="365">
        <f t="shared" si="40"/>
        <v>6903.5207757447561</v>
      </c>
      <c r="BB122" s="365">
        <f t="shared" si="40"/>
        <v>7047.3441252394396</v>
      </c>
      <c r="BC122" s="365">
        <f t="shared" si="40"/>
        <v>7191.1674747341212</v>
      </c>
      <c r="BD122" s="365">
        <f t="shared" si="40"/>
        <v>7334.9908242288029</v>
      </c>
      <c r="BE122" s="365">
        <f t="shared" si="40"/>
        <v>7478.8141737234864</v>
      </c>
      <c r="BF122" s="365">
        <f t="shared" si="40"/>
        <v>7622.6375232181681</v>
      </c>
      <c r="BG122" s="274"/>
      <c r="BH122" s="274"/>
      <c r="BJ122" s="6" t="e">
        <f t="shared" ref="BJ122:BY123" si="41">J128/J123</f>
        <v>#DIV/0!</v>
      </c>
      <c r="BK122" s="6" t="e">
        <f t="shared" si="41"/>
        <v>#DIV/0!</v>
      </c>
      <c r="BL122" s="6">
        <f t="shared" si="41"/>
        <v>1.391135066967508</v>
      </c>
      <c r="BM122" s="6">
        <f t="shared" si="41"/>
        <v>1.3911350669675078</v>
      </c>
      <c r="BN122" s="6">
        <f t="shared" si="41"/>
        <v>1.3911350669675075</v>
      </c>
      <c r="BO122" s="6">
        <f t="shared" si="41"/>
        <v>1.391135066967508</v>
      </c>
      <c r="BP122" s="6">
        <f t="shared" si="41"/>
        <v>1.391135066967508</v>
      </c>
      <c r="BQ122" s="6">
        <f t="shared" si="41"/>
        <v>1.3911350669675075</v>
      </c>
      <c r="BR122" s="6">
        <f t="shared" si="41"/>
        <v>1.391135066967508</v>
      </c>
      <c r="BS122" s="6">
        <f t="shared" si="41"/>
        <v>1.391135066967508</v>
      </c>
      <c r="BT122" s="6">
        <f t="shared" si="41"/>
        <v>1.3911350669675078</v>
      </c>
      <c r="BU122" s="6">
        <f t="shared" si="41"/>
        <v>1.3911350669675078</v>
      </c>
      <c r="BV122" s="6">
        <f t="shared" si="41"/>
        <v>1.391135066967508</v>
      </c>
      <c r="BW122" s="6">
        <f t="shared" si="41"/>
        <v>1.3911350669675075</v>
      </c>
      <c r="BX122" s="6">
        <f t="shared" si="41"/>
        <v>1.3911350669675078</v>
      </c>
      <c r="BY122" s="6">
        <f t="shared" si="41"/>
        <v>1.391135066967508</v>
      </c>
      <c r="BZ122" s="6">
        <f t="shared" ref="BZ122:CO123" si="42">Z128/Z123</f>
        <v>1.391135066967508</v>
      </c>
      <c r="CA122" s="6">
        <f t="shared" si="42"/>
        <v>1.391135066967508</v>
      </c>
      <c r="CB122" s="6">
        <f t="shared" si="42"/>
        <v>1.3911350669675078</v>
      </c>
      <c r="CC122" s="6">
        <f t="shared" si="42"/>
        <v>1.3911350669675075</v>
      </c>
      <c r="CD122" s="6">
        <f t="shared" si="42"/>
        <v>1.391135066967508</v>
      </c>
      <c r="CE122" s="6">
        <f t="shared" si="42"/>
        <v>1.391135066967508</v>
      </c>
      <c r="CF122" s="6">
        <f t="shared" si="42"/>
        <v>1.3911350669675078</v>
      </c>
      <c r="CG122" s="6">
        <f t="shared" si="42"/>
        <v>1.391135066967508</v>
      </c>
      <c r="CH122" s="6">
        <f t="shared" si="42"/>
        <v>1.3911350669675078</v>
      </c>
      <c r="CI122" s="6">
        <f t="shared" si="42"/>
        <v>1.3911350669675078</v>
      </c>
      <c r="CJ122" s="6">
        <f t="shared" si="42"/>
        <v>1.391135066967508</v>
      </c>
      <c r="CK122" s="6">
        <f t="shared" si="42"/>
        <v>1.3911350669675078</v>
      </c>
      <c r="CL122" s="6">
        <f t="shared" si="42"/>
        <v>1.391135066967508</v>
      </c>
      <c r="CM122" s="6">
        <f t="shared" si="42"/>
        <v>1.391135066967508</v>
      </c>
      <c r="CN122" s="6">
        <f t="shared" si="42"/>
        <v>1.391135066967508</v>
      </c>
      <c r="CO122" s="6">
        <f t="shared" si="42"/>
        <v>1.3911350669675075</v>
      </c>
      <c r="CP122" s="6">
        <f t="shared" ref="CP122:DE123" si="43">AP128/AP123</f>
        <v>1.3911350669675078</v>
      </c>
      <c r="CQ122" s="6">
        <f t="shared" si="43"/>
        <v>1.3911350669675078</v>
      </c>
      <c r="CR122" s="6">
        <f t="shared" si="43"/>
        <v>1.3911350669675078</v>
      </c>
      <c r="CS122" s="6">
        <f t="shared" si="43"/>
        <v>1.391135066967508</v>
      </c>
      <c r="CT122" s="6">
        <f t="shared" si="43"/>
        <v>1.3911350669675078</v>
      </c>
      <c r="CU122" s="6">
        <f t="shared" si="43"/>
        <v>1.391135066967508</v>
      </c>
      <c r="CV122" s="6">
        <f t="shared" si="43"/>
        <v>1.3911350669675078</v>
      </c>
      <c r="CW122" s="6">
        <f t="shared" si="43"/>
        <v>1.391135066967508</v>
      </c>
      <c r="CX122" s="6">
        <f t="shared" si="43"/>
        <v>1.3911350669675078</v>
      </c>
      <c r="CY122" s="6">
        <f t="shared" si="43"/>
        <v>1.3911350669675078</v>
      </c>
      <c r="CZ122" s="6">
        <f t="shared" si="43"/>
        <v>1.3911350669675075</v>
      </c>
      <c r="DA122" s="6">
        <f t="shared" si="43"/>
        <v>1.3911350669675075</v>
      </c>
      <c r="DB122" s="6">
        <f t="shared" si="43"/>
        <v>1.3911350669675075</v>
      </c>
      <c r="DC122" s="6">
        <f t="shared" si="43"/>
        <v>1.391135066967508</v>
      </c>
      <c r="DD122" s="6">
        <f t="shared" si="43"/>
        <v>1.3911350669675078</v>
      </c>
      <c r="DE122" s="6">
        <f t="shared" si="43"/>
        <v>1.391135066967508</v>
      </c>
      <c r="DF122" s="6">
        <f t="shared" ref="DF122:DF123" si="44">BF128/BF123</f>
        <v>1.3911350669675078</v>
      </c>
    </row>
    <row r="123" spans="1:110" x14ac:dyDescent="0.25">
      <c r="A123" s="297"/>
      <c r="B123" s="362" t="s">
        <v>54</v>
      </c>
      <c r="C123" s="363"/>
      <c r="D123" s="364"/>
      <c r="E123" s="364"/>
      <c r="F123" s="364"/>
      <c r="G123" s="364"/>
      <c r="H123" s="364"/>
      <c r="I123" s="364"/>
      <c r="J123" s="365"/>
      <c r="K123" s="365"/>
      <c r="L123" s="365">
        <f t="shared" ref="L123:BF123" si="45">((L$99-$H$4)/1000)*$N39*(($C$8/70)^$X$39)*IF($C$13=1,$AE$39,IF($C$13=2,$AF$39,IF($C$13=3,$AG$39,1)))</f>
        <v>1113.0676613066723</v>
      </c>
      <c r="M123" s="365">
        <f t="shared" si="45"/>
        <v>1272.077327207626</v>
      </c>
      <c r="N123" s="365">
        <f t="shared" si="45"/>
        <v>1431.0869931085792</v>
      </c>
      <c r="O123" s="365">
        <f t="shared" si="45"/>
        <v>1590.0966590095322</v>
      </c>
      <c r="P123" s="365">
        <f t="shared" si="45"/>
        <v>1749.1063249104855</v>
      </c>
      <c r="Q123" s="365">
        <f t="shared" si="45"/>
        <v>1908.1159908114387</v>
      </c>
      <c r="R123" s="365">
        <f t="shared" si="45"/>
        <v>2067.1256567123919</v>
      </c>
      <c r="S123" s="365">
        <f t="shared" si="45"/>
        <v>2226.1353226133447</v>
      </c>
      <c r="T123" s="365">
        <f t="shared" si="45"/>
        <v>2385.1449885142983</v>
      </c>
      <c r="U123" s="365">
        <f t="shared" si="45"/>
        <v>2544.154654415252</v>
      </c>
      <c r="V123" s="365">
        <f t="shared" si="45"/>
        <v>2703.1643203162043</v>
      </c>
      <c r="W123" s="365">
        <f t="shared" si="45"/>
        <v>2862.1739862171585</v>
      </c>
      <c r="X123" s="365">
        <f t="shared" si="45"/>
        <v>3021.1836521181108</v>
      </c>
      <c r="Y123" s="365">
        <f t="shared" si="45"/>
        <v>3180.1933180190645</v>
      </c>
      <c r="Z123" s="365">
        <f t="shared" si="45"/>
        <v>3339.2029839200177</v>
      </c>
      <c r="AA123" s="365">
        <f t="shared" si="45"/>
        <v>3498.2126498209709</v>
      </c>
      <c r="AB123" s="365">
        <f t="shared" si="45"/>
        <v>3657.2223157219237</v>
      </c>
      <c r="AC123" s="365">
        <f t="shared" si="45"/>
        <v>3816.2319816228774</v>
      </c>
      <c r="AD123" s="365">
        <f t="shared" si="45"/>
        <v>3975.2416475238306</v>
      </c>
      <c r="AE123" s="365">
        <f t="shared" si="45"/>
        <v>4134.2513134247838</v>
      </c>
      <c r="AF123" s="365">
        <f t="shared" si="45"/>
        <v>4293.2609793257379</v>
      </c>
      <c r="AG123" s="365">
        <f t="shared" si="45"/>
        <v>4452.2706452266893</v>
      </c>
      <c r="AH123" s="365">
        <f t="shared" si="45"/>
        <v>4611.2803111276435</v>
      </c>
      <c r="AI123" s="365">
        <f t="shared" si="45"/>
        <v>4770.2899770285967</v>
      </c>
      <c r="AJ123" s="365">
        <f t="shared" si="45"/>
        <v>4929.2996429295499</v>
      </c>
      <c r="AK123" s="365">
        <f t="shared" si="45"/>
        <v>5088.3093088305041</v>
      </c>
      <c r="AL123" s="365">
        <f t="shared" si="45"/>
        <v>5247.3189747314564</v>
      </c>
      <c r="AM123" s="365">
        <f t="shared" si="45"/>
        <v>5406.3286406324087</v>
      </c>
      <c r="AN123" s="365">
        <f t="shared" si="45"/>
        <v>5565.3383065333628</v>
      </c>
      <c r="AO123" s="365">
        <f t="shared" si="45"/>
        <v>5724.3479724343169</v>
      </c>
      <c r="AP123" s="365">
        <f t="shared" si="45"/>
        <v>5883.3576383352693</v>
      </c>
      <c r="AQ123" s="365">
        <f t="shared" si="45"/>
        <v>6042.3673042362216</v>
      </c>
      <c r="AR123" s="365">
        <f t="shared" si="45"/>
        <v>6201.3769701371757</v>
      </c>
      <c r="AS123" s="365">
        <f t="shared" si="45"/>
        <v>6360.3866360381289</v>
      </c>
      <c r="AT123" s="365">
        <f t="shared" si="45"/>
        <v>6519.3963019390822</v>
      </c>
      <c r="AU123" s="365">
        <f t="shared" si="45"/>
        <v>6678.4059678400354</v>
      </c>
      <c r="AV123" s="365">
        <f t="shared" si="45"/>
        <v>6837.4156337409886</v>
      </c>
      <c r="AW123" s="365">
        <f t="shared" si="45"/>
        <v>6996.4252996419418</v>
      </c>
      <c r="AX123" s="365">
        <f t="shared" si="45"/>
        <v>7155.434965542895</v>
      </c>
      <c r="AY123" s="365">
        <f t="shared" si="45"/>
        <v>7314.4446314438474</v>
      </c>
      <c r="AZ123" s="365">
        <f t="shared" si="45"/>
        <v>7473.4542973448024</v>
      </c>
      <c r="BA123" s="365">
        <f t="shared" si="45"/>
        <v>7632.4639632457547</v>
      </c>
      <c r="BB123" s="365">
        <f t="shared" si="45"/>
        <v>7791.4736291467088</v>
      </c>
      <c r="BC123" s="365">
        <f t="shared" si="45"/>
        <v>7950.4832950476612</v>
      </c>
      <c r="BD123" s="365">
        <f t="shared" si="45"/>
        <v>8109.4929609486153</v>
      </c>
      <c r="BE123" s="365">
        <f t="shared" si="45"/>
        <v>8268.5026268495676</v>
      </c>
      <c r="BF123" s="365">
        <f t="shared" si="45"/>
        <v>8427.5122927505217</v>
      </c>
      <c r="BG123" s="274"/>
      <c r="BH123" s="274"/>
      <c r="BJ123" s="6" t="e">
        <f t="shared" si="41"/>
        <v>#DIV/0!</v>
      </c>
      <c r="BK123" s="6" t="e">
        <f t="shared" si="41"/>
        <v>#DIV/0!</v>
      </c>
      <c r="BL123" s="6">
        <f t="shared" si="41"/>
        <v>1.3502501421737734</v>
      </c>
      <c r="BM123" s="6">
        <f t="shared" si="41"/>
        <v>1.3502501421737731</v>
      </c>
      <c r="BN123" s="6">
        <f t="shared" si="41"/>
        <v>1.3502501421737731</v>
      </c>
      <c r="BO123" s="6">
        <f t="shared" si="41"/>
        <v>1.3502501421737734</v>
      </c>
      <c r="BP123" s="6">
        <f t="shared" si="41"/>
        <v>1.3502501421737731</v>
      </c>
      <c r="BQ123" s="6">
        <f t="shared" si="41"/>
        <v>1.3502501421737736</v>
      </c>
      <c r="BR123" s="6">
        <f t="shared" si="41"/>
        <v>1.3502501421737734</v>
      </c>
      <c r="BS123" s="6">
        <f t="shared" si="41"/>
        <v>1.3502501421737734</v>
      </c>
      <c r="BT123" s="6">
        <f t="shared" si="41"/>
        <v>1.3502501421737731</v>
      </c>
      <c r="BU123" s="6">
        <f t="shared" si="41"/>
        <v>1.3502501421737731</v>
      </c>
      <c r="BV123" s="6">
        <f t="shared" si="41"/>
        <v>1.3502501421737729</v>
      </c>
      <c r="BW123" s="6">
        <f t="shared" si="41"/>
        <v>1.3502501421737731</v>
      </c>
      <c r="BX123" s="6">
        <f t="shared" si="41"/>
        <v>1.3502501421737731</v>
      </c>
      <c r="BY123" s="6">
        <f t="shared" si="41"/>
        <v>1.3502501421737734</v>
      </c>
      <c r="BZ123" s="6">
        <f t="shared" si="42"/>
        <v>1.3502501421737734</v>
      </c>
      <c r="CA123" s="6">
        <f t="shared" si="42"/>
        <v>1.3502501421737731</v>
      </c>
      <c r="CB123" s="6">
        <f t="shared" si="42"/>
        <v>1.3502501421737734</v>
      </c>
      <c r="CC123" s="6">
        <f t="shared" si="42"/>
        <v>1.3502501421737736</v>
      </c>
      <c r="CD123" s="6">
        <f t="shared" si="42"/>
        <v>1.3502501421737734</v>
      </c>
      <c r="CE123" s="6">
        <f t="shared" si="42"/>
        <v>1.3502501421737734</v>
      </c>
      <c r="CF123" s="6">
        <f t="shared" si="42"/>
        <v>1.3502501421737729</v>
      </c>
      <c r="CG123" s="6">
        <f t="shared" si="42"/>
        <v>1.3502501421737734</v>
      </c>
      <c r="CH123" s="6">
        <f t="shared" si="42"/>
        <v>1.3502501421737734</v>
      </c>
      <c r="CI123" s="6">
        <f t="shared" si="42"/>
        <v>1.3502501421737731</v>
      </c>
      <c r="CJ123" s="6">
        <f t="shared" si="42"/>
        <v>1.3502501421737731</v>
      </c>
      <c r="CK123" s="6">
        <f t="shared" si="42"/>
        <v>1.3502501421737731</v>
      </c>
      <c r="CL123" s="6">
        <f t="shared" si="42"/>
        <v>1.3502501421737734</v>
      </c>
      <c r="CM123" s="6">
        <f t="shared" si="42"/>
        <v>1.3502501421737729</v>
      </c>
      <c r="CN123" s="6">
        <f t="shared" si="42"/>
        <v>1.3502501421737727</v>
      </c>
      <c r="CO123" s="6">
        <f t="shared" si="42"/>
        <v>1.3502501421737731</v>
      </c>
      <c r="CP123" s="6">
        <f t="shared" si="43"/>
        <v>1.3502501421737734</v>
      </c>
      <c r="CQ123" s="6">
        <f t="shared" si="43"/>
        <v>1.3502501421737731</v>
      </c>
      <c r="CR123" s="6">
        <f t="shared" si="43"/>
        <v>1.3502501421737731</v>
      </c>
      <c r="CS123" s="6">
        <f t="shared" si="43"/>
        <v>1.3502501421737734</v>
      </c>
      <c r="CT123" s="6">
        <f t="shared" si="43"/>
        <v>1.3502501421737731</v>
      </c>
      <c r="CU123" s="6">
        <f t="shared" si="43"/>
        <v>1.3502501421737734</v>
      </c>
      <c r="CV123" s="6">
        <f t="shared" si="43"/>
        <v>1.3502501421737729</v>
      </c>
      <c r="CW123" s="6">
        <f t="shared" si="43"/>
        <v>1.3502501421737731</v>
      </c>
      <c r="CX123" s="6">
        <f t="shared" si="43"/>
        <v>1.3502501421737734</v>
      </c>
      <c r="CY123" s="6">
        <f t="shared" si="43"/>
        <v>1.3502501421737734</v>
      </c>
      <c r="CZ123" s="6">
        <f t="shared" si="43"/>
        <v>1.3502501421737734</v>
      </c>
      <c r="DA123" s="6">
        <f t="shared" si="43"/>
        <v>1.3502501421737736</v>
      </c>
      <c r="DB123" s="6">
        <f t="shared" si="43"/>
        <v>1.3502501421737731</v>
      </c>
      <c r="DC123" s="6">
        <f t="shared" si="43"/>
        <v>1.3502501421737734</v>
      </c>
      <c r="DD123" s="6">
        <f t="shared" si="43"/>
        <v>1.3502501421737731</v>
      </c>
      <c r="DE123" s="6">
        <f t="shared" si="43"/>
        <v>1.3502501421737734</v>
      </c>
      <c r="DF123" s="6">
        <f t="shared" si="44"/>
        <v>1.3502501421737734</v>
      </c>
    </row>
    <row r="124" spans="1:110" ht="15.75" thickBot="1" x14ac:dyDescent="0.3">
      <c r="A124" s="297"/>
      <c r="B124" s="366" t="s">
        <v>55</v>
      </c>
      <c r="C124" s="367"/>
      <c r="D124" s="368"/>
      <c r="E124" s="368"/>
      <c r="F124" s="368"/>
      <c r="G124" s="368"/>
      <c r="H124" s="368"/>
      <c r="I124" s="368"/>
      <c r="J124" s="369"/>
      <c r="K124" s="369"/>
      <c r="L124" s="369">
        <f t="shared" ref="L124:BF124" si="46">((L$99-$H$4)/1000)*$P39*(($C$8/70)^$Z$39)*IF($C$13=1,$AE$39,IF($C$13=2,$AF$39,IF($C$13=3,$AG$39,1)))</f>
        <v>1490.9042485171917</v>
      </c>
      <c r="M124" s="369">
        <f t="shared" si="46"/>
        <v>1703.8905697339337</v>
      </c>
      <c r="N124" s="369">
        <f t="shared" si="46"/>
        <v>1916.8768909506755</v>
      </c>
      <c r="O124" s="369">
        <f t="shared" si="46"/>
        <v>2129.8632121674168</v>
      </c>
      <c r="P124" s="369">
        <f t="shared" si="46"/>
        <v>2342.8495333841588</v>
      </c>
      <c r="Q124" s="369">
        <f t="shared" si="46"/>
        <v>2555.8358546008999</v>
      </c>
      <c r="R124" s="369">
        <f t="shared" si="46"/>
        <v>2768.8221758176419</v>
      </c>
      <c r="S124" s="369">
        <f t="shared" si="46"/>
        <v>2981.8084970343834</v>
      </c>
      <c r="T124" s="369">
        <f t="shared" si="46"/>
        <v>3194.7948182511254</v>
      </c>
      <c r="U124" s="369">
        <f t="shared" si="46"/>
        <v>3407.7811394678674</v>
      </c>
      <c r="V124" s="369">
        <f t="shared" si="46"/>
        <v>3620.767460684609</v>
      </c>
      <c r="W124" s="369">
        <f t="shared" si="46"/>
        <v>3833.753781901351</v>
      </c>
      <c r="X124" s="369">
        <f t="shared" si="46"/>
        <v>4046.7401031180925</v>
      </c>
      <c r="Y124" s="369">
        <f t="shared" si="46"/>
        <v>4259.7264243348336</v>
      </c>
      <c r="Z124" s="369">
        <f t="shared" si="46"/>
        <v>4472.7127455515756</v>
      </c>
      <c r="AA124" s="369">
        <f t="shared" si="46"/>
        <v>4685.6990667683176</v>
      </c>
      <c r="AB124" s="369">
        <f t="shared" si="46"/>
        <v>4898.6853879850587</v>
      </c>
      <c r="AC124" s="369">
        <f t="shared" si="46"/>
        <v>5111.6717092017998</v>
      </c>
      <c r="AD124" s="369">
        <f t="shared" si="46"/>
        <v>5324.6580304185418</v>
      </c>
      <c r="AE124" s="369">
        <f t="shared" si="46"/>
        <v>5537.6443516352838</v>
      </c>
      <c r="AF124" s="369">
        <f t="shared" si="46"/>
        <v>5750.6306728520267</v>
      </c>
      <c r="AG124" s="369">
        <f t="shared" si="46"/>
        <v>5963.6169940687669</v>
      </c>
      <c r="AH124" s="369">
        <f t="shared" si="46"/>
        <v>6176.6033152855098</v>
      </c>
      <c r="AI124" s="369">
        <f t="shared" si="46"/>
        <v>6389.5896365022509</v>
      </c>
      <c r="AJ124" s="369">
        <f t="shared" si="46"/>
        <v>6602.5759577189929</v>
      </c>
      <c r="AK124" s="369">
        <f t="shared" si="46"/>
        <v>6815.5622789357349</v>
      </c>
      <c r="AL124" s="369">
        <f t="shared" si="46"/>
        <v>7028.548600152475</v>
      </c>
      <c r="AM124" s="369">
        <f t="shared" si="46"/>
        <v>7241.534921369218</v>
      </c>
      <c r="AN124" s="369">
        <f t="shared" si="46"/>
        <v>7454.5212425859609</v>
      </c>
      <c r="AO124" s="369">
        <f t="shared" si="46"/>
        <v>7667.507563802702</v>
      </c>
      <c r="AP124" s="369">
        <f t="shared" si="46"/>
        <v>7880.493885019443</v>
      </c>
      <c r="AQ124" s="369">
        <f t="shared" si="46"/>
        <v>8093.480206236185</v>
      </c>
      <c r="AR124" s="369">
        <f t="shared" si="46"/>
        <v>8306.466527452927</v>
      </c>
      <c r="AS124" s="369">
        <f t="shared" si="46"/>
        <v>8519.4528486696672</v>
      </c>
      <c r="AT124" s="369">
        <f t="shared" si="46"/>
        <v>8732.4391698864092</v>
      </c>
      <c r="AU124" s="369">
        <f t="shared" si="46"/>
        <v>8945.4254911031512</v>
      </c>
      <c r="AV124" s="369">
        <f t="shared" si="46"/>
        <v>9158.4118123198932</v>
      </c>
      <c r="AW124" s="369">
        <f t="shared" si="46"/>
        <v>9371.3981335366352</v>
      </c>
      <c r="AX124" s="369">
        <f t="shared" si="46"/>
        <v>9584.3844547533754</v>
      </c>
      <c r="AY124" s="369">
        <f t="shared" si="46"/>
        <v>9797.3707759701174</v>
      </c>
      <c r="AZ124" s="369">
        <f t="shared" si="46"/>
        <v>10010.357097186861</v>
      </c>
      <c r="BA124" s="369">
        <f t="shared" si="46"/>
        <v>10223.3434184036</v>
      </c>
      <c r="BB124" s="369">
        <f t="shared" si="46"/>
        <v>10436.329739620345</v>
      </c>
      <c r="BC124" s="369">
        <f t="shared" si="46"/>
        <v>10649.316060837084</v>
      </c>
      <c r="BD124" s="369">
        <f t="shared" si="46"/>
        <v>10862.302382053826</v>
      </c>
      <c r="BE124" s="369">
        <f t="shared" si="46"/>
        <v>11075.288703270568</v>
      </c>
      <c r="BF124" s="369">
        <f t="shared" si="46"/>
        <v>11288.275024487308</v>
      </c>
      <c r="BG124" s="274"/>
      <c r="BH124" s="274"/>
      <c r="BJ124" s="6" t="e">
        <f t="shared" ref="BJ124:DF124" si="47">J128/J124</f>
        <v>#DIV/0!</v>
      </c>
      <c r="BK124" s="6" t="e">
        <f t="shared" si="47"/>
        <v>#DIV/0!</v>
      </c>
      <c r="BL124" s="6">
        <f t="shared" si="47"/>
        <v>1.0385827641790171</v>
      </c>
      <c r="BM124" s="6">
        <f t="shared" si="47"/>
        <v>1.0385827641790171</v>
      </c>
      <c r="BN124" s="6">
        <f t="shared" si="47"/>
        <v>1.0385827641790168</v>
      </c>
      <c r="BO124" s="6">
        <f t="shared" si="47"/>
        <v>1.0385827641790171</v>
      </c>
      <c r="BP124" s="6">
        <f t="shared" si="47"/>
        <v>1.0385827641790171</v>
      </c>
      <c r="BQ124" s="6">
        <f t="shared" si="47"/>
        <v>1.0385827641790171</v>
      </c>
      <c r="BR124" s="6">
        <f t="shared" si="47"/>
        <v>1.0385827641790173</v>
      </c>
      <c r="BS124" s="6">
        <f t="shared" si="47"/>
        <v>1.0385827641790171</v>
      </c>
      <c r="BT124" s="6">
        <f t="shared" si="47"/>
        <v>1.0385827641790168</v>
      </c>
      <c r="BU124" s="6">
        <f t="shared" si="47"/>
        <v>1.0385827641790171</v>
      </c>
      <c r="BV124" s="6">
        <f t="shared" si="47"/>
        <v>1.0385827641790171</v>
      </c>
      <c r="BW124" s="6">
        <f t="shared" si="47"/>
        <v>1.0385827641790168</v>
      </c>
      <c r="BX124" s="6">
        <f t="shared" si="47"/>
        <v>1.0385827641790168</v>
      </c>
      <c r="BY124" s="6">
        <f t="shared" si="47"/>
        <v>1.0385827641790171</v>
      </c>
      <c r="BZ124" s="6">
        <f t="shared" si="47"/>
        <v>1.0385827641790171</v>
      </c>
      <c r="CA124" s="6">
        <f t="shared" si="47"/>
        <v>1.0385827641790171</v>
      </c>
      <c r="CB124" s="6">
        <f t="shared" si="47"/>
        <v>1.0385827641790168</v>
      </c>
      <c r="CC124" s="6">
        <f t="shared" si="47"/>
        <v>1.0385827641790171</v>
      </c>
      <c r="CD124" s="6">
        <f t="shared" si="47"/>
        <v>1.0385827641790173</v>
      </c>
      <c r="CE124" s="6">
        <f t="shared" si="47"/>
        <v>1.0385827641790173</v>
      </c>
      <c r="CF124" s="6">
        <f t="shared" si="47"/>
        <v>1.0385827641790171</v>
      </c>
      <c r="CG124" s="6">
        <f t="shared" si="47"/>
        <v>1.0385827641790171</v>
      </c>
      <c r="CH124" s="6">
        <f t="shared" si="47"/>
        <v>1.0385827641790168</v>
      </c>
      <c r="CI124" s="6">
        <f t="shared" si="47"/>
        <v>1.0385827641790168</v>
      </c>
      <c r="CJ124" s="6">
        <f t="shared" si="47"/>
        <v>1.0385827641790171</v>
      </c>
      <c r="CK124" s="6">
        <f t="shared" si="47"/>
        <v>1.0385827641790171</v>
      </c>
      <c r="CL124" s="6">
        <f t="shared" si="47"/>
        <v>1.0385827641790173</v>
      </c>
      <c r="CM124" s="6">
        <f t="shared" si="47"/>
        <v>1.0385827641790171</v>
      </c>
      <c r="CN124" s="6">
        <f t="shared" si="47"/>
        <v>1.0385827641790168</v>
      </c>
      <c r="CO124" s="6">
        <f t="shared" si="47"/>
        <v>1.0385827641790168</v>
      </c>
      <c r="CP124" s="6">
        <f t="shared" si="47"/>
        <v>1.0385827641790171</v>
      </c>
      <c r="CQ124" s="6">
        <f t="shared" si="47"/>
        <v>1.0385827641790168</v>
      </c>
      <c r="CR124" s="6">
        <f t="shared" si="47"/>
        <v>1.0385827641790168</v>
      </c>
      <c r="CS124" s="6">
        <f t="shared" si="47"/>
        <v>1.0385827641790171</v>
      </c>
      <c r="CT124" s="6">
        <f t="shared" si="47"/>
        <v>1.0385827641790171</v>
      </c>
      <c r="CU124" s="6">
        <f t="shared" si="47"/>
        <v>1.0385827641790171</v>
      </c>
      <c r="CV124" s="6">
        <f t="shared" si="47"/>
        <v>1.0385827641790168</v>
      </c>
      <c r="CW124" s="6">
        <f t="shared" si="47"/>
        <v>1.0385827641790171</v>
      </c>
      <c r="CX124" s="6">
        <f t="shared" si="47"/>
        <v>1.0385827641790171</v>
      </c>
      <c r="CY124" s="6">
        <f t="shared" si="47"/>
        <v>1.0385827641790168</v>
      </c>
      <c r="CZ124" s="6">
        <f t="shared" si="47"/>
        <v>1.0385827641790168</v>
      </c>
      <c r="DA124" s="6">
        <f t="shared" si="47"/>
        <v>1.0385827641790171</v>
      </c>
      <c r="DB124" s="6">
        <f t="shared" si="47"/>
        <v>1.0385827641790166</v>
      </c>
      <c r="DC124" s="6">
        <f t="shared" si="47"/>
        <v>1.0385827641790173</v>
      </c>
      <c r="DD124" s="6">
        <f t="shared" si="47"/>
        <v>1.0385827641790171</v>
      </c>
      <c r="DE124" s="6">
        <f t="shared" si="47"/>
        <v>1.0385827641790173</v>
      </c>
      <c r="DF124" s="6">
        <f t="shared" si="47"/>
        <v>1.0385827641790173</v>
      </c>
    </row>
    <row r="125" spans="1:110" x14ac:dyDescent="0.25">
      <c r="A125" s="297"/>
      <c r="B125" s="370" t="s">
        <v>56</v>
      </c>
      <c r="C125" s="371"/>
      <c r="D125" s="372"/>
      <c r="E125" s="372"/>
      <c r="F125" s="372"/>
      <c r="G125" s="372"/>
      <c r="H125" s="372"/>
      <c r="I125" s="372"/>
      <c r="J125" s="373"/>
      <c r="K125" s="373"/>
      <c r="L125" s="373">
        <f t="shared" ref="L125:BF125" si="48">((L$99-$H$4)/1000)*$K40*(($C$8/70)^$U$40)*IF($C$13=1,$AE$41,IF($C$13=2,$AF$41,IF($C$13=3,$AG$41,1)))</f>
        <v>588.61704623924777</v>
      </c>
      <c r="M125" s="373">
        <f t="shared" si="48"/>
        <v>672.70519570199747</v>
      </c>
      <c r="N125" s="373">
        <f t="shared" si="48"/>
        <v>756.79334516474728</v>
      </c>
      <c r="O125" s="373">
        <f t="shared" si="48"/>
        <v>840.88149462749686</v>
      </c>
      <c r="P125" s="373">
        <f t="shared" si="48"/>
        <v>924.96964409024667</v>
      </c>
      <c r="Q125" s="373">
        <f t="shared" si="48"/>
        <v>1009.0577935529961</v>
      </c>
      <c r="R125" s="373">
        <f t="shared" si="48"/>
        <v>1093.1459430157458</v>
      </c>
      <c r="S125" s="373">
        <f t="shared" si="48"/>
        <v>1177.2340924784955</v>
      </c>
      <c r="T125" s="373">
        <f t="shared" si="48"/>
        <v>1261.3222419412452</v>
      </c>
      <c r="U125" s="373">
        <f t="shared" si="48"/>
        <v>1345.4103914039949</v>
      </c>
      <c r="V125" s="373">
        <f t="shared" si="48"/>
        <v>1429.4985408667446</v>
      </c>
      <c r="W125" s="373">
        <f t="shared" si="48"/>
        <v>1513.5866903294946</v>
      </c>
      <c r="X125" s="373">
        <f t="shared" si="48"/>
        <v>1597.674839792244</v>
      </c>
      <c r="Y125" s="373">
        <f t="shared" si="48"/>
        <v>1681.7629892549937</v>
      </c>
      <c r="Z125" s="373">
        <f t="shared" si="48"/>
        <v>1765.8511387177434</v>
      </c>
      <c r="AA125" s="373">
        <f t="shared" si="48"/>
        <v>1849.9392881804933</v>
      </c>
      <c r="AB125" s="373">
        <f t="shared" si="48"/>
        <v>1934.0274376432426</v>
      </c>
      <c r="AC125" s="373">
        <f t="shared" si="48"/>
        <v>2018.1155871059923</v>
      </c>
      <c r="AD125" s="373">
        <f t="shared" si="48"/>
        <v>2102.2037365687424</v>
      </c>
      <c r="AE125" s="373">
        <f t="shared" si="48"/>
        <v>2186.2918860314917</v>
      </c>
      <c r="AF125" s="373">
        <f t="shared" si="48"/>
        <v>2270.3800354942418</v>
      </c>
      <c r="AG125" s="373">
        <f t="shared" si="48"/>
        <v>2354.4681849569911</v>
      </c>
      <c r="AH125" s="373">
        <f t="shared" si="48"/>
        <v>2438.5563344197412</v>
      </c>
      <c r="AI125" s="373">
        <f t="shared" si="48"/>
        <v>2522.6444838824905</v>
      </c>
      <c r="AJ125" s="373">
        <f t="shared" si="48"/>
        <v>2606.7326333452402</v>
      </c>
      <c r="AK125" s="373">
        <f t="shared" si="48"/>
        <v>2690.8207828079899</v>
      </c>
      <c r="AL125" s="373">
        <f t="shared" si="48"/>
        <v>2774.9089322707396</v>
      </c>
      <c r="AM125" s="373">
        <f t="shared" si="48"/>
        <v>2858.9970817334893</v>
      </c>
      <c r="AN125" s="373">
        <f t="shared" si="48"/>
        <v>2943.085231196239</v>
      </c>
      <c r="AO125" s="373">
        <f t="shared" si="48"/>
        <v>3027.1733806589891</v>
      </c>
      <c r="AP125" s="373">
        <f t="shared" si="48"/>
        <v>3111.2615301217388</v>
      </c>
      <c r="AQ125" s="373">
        <f t="shared" si="48"/>
        <v>3195.3496795844881</v>
      </c>
      <c r="AR125" s="373">
        <f t="shared" si="48"/>
        <v>3279.4378290472373</v>
      </c>
      <c r="AS125" s="373">
        <f t="shared" si="48"/>
        <v>3363.5259785099875</v>
      </c>
      <c r="AT125" s="373">
        <f t="shared" si="48"/>
        <v>3447.6141279727367</v>
      </c>
      <c r="AU125" s="373">
        <f t="shared" si="48"/>
        <v>3531.7022774354868</v>
      </c>
      <c r="AV125" s="373">
        <f t="shared" si="48"/>
        <v>3615.7904268982361</v>
      </c>
      <c r="AW125" s="373">
        <f t="shared" si="48"/>
        <v>3699.8785763609867</v>
      </c>
      <c r="AX125" s="373">
        <f t="shared" si="48"/>
        <v>3783.9667258237355</v>
      </c>
      <c r="AY125" s="373">
        <f t="shared" si="48"/>
        <v>3868.0548752864852</v>
      </c>
      <c r="AZ125" s="373">
        <f t="shared" si="48"/>
        <v>3952.1430247492349</v>
      </c>
      <c r="BA125" s="373">
        <f t="shared" si="48"/>
        <v>4036.2311742119846</v>
      </c>
      <c r="BB125" s="373">
        <f t="shared" si="48"/>
        <v>4120.3193236747347</v>
      </c>
      <c r="BC125" s="373">
        <f t="shared" si="48"/>
        <v>4204.4074731374849</v>
      </c>
      <c r="BD125" s="373">
        <f t="shared" si="48"/>
        <v>4288.4956226002332</v>
      </c>
      <c r="BE125" s="373">
        <f t="shared" si="48"/>
        <v>4372.5837720629834</v>
      </c>
      <c r="BF125" s="373">
        <f t="shared" si="48"/>
        <v>4456.6719215257335</v>
      </c>
      <c r="BG125" s="274"/>
      <c r="BH125" s="274"/>
      <c r="BJ125" s="6">
        <f>0</f>
        <v>0</v>
      </c>
      <c r="BK125" s="6">
        <f>0</f>
        <v>0</v>
      </c>
      <c r="BL125" s="6">
        <f>0</f>
        <v>0</v>
      </c>
      <c r="BM125" s="6">
        <f>0</f>
        <v>0</v>
      </c>
      <c r="BN125" s="6">
        <f>0</f>
        <v>0</v>
      </c>
      <c r="BO125" s="6">
        <f>0</f>
        <v>0</v>
      </c>
      <c r="BP125" s="6">
        <f>0</f>
        <v>0</v>
      </c>
      <c r="BQ125" s="6">
        <f>0</f>
        <v>0</v>
      </c>
      <c r="BR125" s="6">
        <f>0</f>
        <v>0</v>
      </c>
      <c r="BS125" s="6">
        <f>0</f>
        <v>0</v>
      </c>
      <c r="BT125" s="6">
        <f>0</f>
        <v>0</v>
      </c>
      <c r="BU125" s="6">
        <f>0</f>
        <v>0</v>
      </c>
      <c r="BV125" s="6">
        <f>0</f>
        <v>0</v>
      </c>
      <c r="BW125" s="6">
        <f>0</f>
        <v>0</v>
      </c>
      <c r="BX125" s="6">
        <f>0</f>
        <v>0</v>
      </c>
      <c r="BY125" s="6">
        <f>0</f>
        <v>0</v>
      </c>
      <c r="BZ125" s="6">
        <f>0</f>
        <v>0</v>
      </c>
      <c r="CA125" s="6">
        <f>0</f>
        <v>0</v>
      </c>
      <c r="CB125" s="6">
        <f>0</f>
        <v>0</v>
      </c>
      <c r="CC125" s="6">
        <f>0</f>
        <v>0</v>
      </c>
      <c r="CD125" s="6">
        <f>0</f>
        <v>0</v>
      </c>
      <c r="CE125" s="6">
        <f>0</f>
        <v>0</v>
      </c>
      <c r="CF125" s="6">
        <f>0</f>
        <v>0</v>
      </c>
      <c r="CG125" s="6">
        <f>0</f>
        <v>0</v>
      </c>
      <c r="CH125" s="6">
        <f>0</f>
        <v>0</v>
      </c>
      <c r="CI125" s="6">
        <f>0</f>
        <v>0</v>
      </c>
      <c r="CJ125" s="6">
        <f>0</f>
        <v>0</v>
      </c>
      <c r="CK125" s="6">
        <f>0</f>
        <v>0</v>
      </c>
      <c r="CL125" s="6">
        <f>0</f>
        <v>0</v>
      </c>
      <c r="CM125" s="6">
        <f>0</f>
        <v>0</v>
      </c>
      <c r="CN125" s="6">
        <f>0</f>
        <v>0</v>
      </c>
      <c r="CO125" s="6">
        <f>0</f>
        <v>0</v>
      </c>
      <c r="CP125" s="6">
        <f>0</f>
        <v>0</v>
      </c>
      <c r="CQ125" s="6">
        <f>0</f>
        <v>0</v>
      </c>
      <c r="CR125" s="6">
        <f>0</f>
        <v>0</v>
      </c>
      <c r="CS125" s="6">
        <f>0</f>
        <v>0</v>
      </c>
      <c r="CT125" s="6">
        <f>0</f>
        <v>0</v>
      </c>
      <c r="CU125" s="6">
        <f>0</f>
        <v>0</v>
      </c>
      <c r="CV125" s="6">
        <f>0</f>
        <v>0</v>
      </c>
      <c r="CW125" s="6">
        <f>0</f>
        <v>0</v>
      </c>
      <c r="CX125" s="6">
        <f>0</f>
        <v>0</v>
      </c>
      <c r="CY125" s="6">
        <f>0</f>
        <v>0</v>
      </c>
      <c r="CZ125" s="6">
        <f>0</f>
        <v>0</v>
      </c>
      <c r="DA125" s="6">
        <f>0</f>
        <v>0</v>
      </c>
      <c r="DB125" s="6">
        <f>0</f>
        <v>0</v>
      </c>
      <c r="DC125" s="6">
        <f>0</f>
        <v>0</v>
      </c>
      <c r="DD125" s="6">
        <f>0</f>
        <v>0</v>
      </c>
      <c r="DE125" s="6">
        <f>0</f>
        <v>0</v>
      </c>
      <c r="DF125" s="6">
        <f>0</f>
        <v>0</v>
      </c>
    </row>
    <row r="126" spans="1:110" x14ac:dyDescent="0.25">
      <c r="A126" s="297"/>
      <c r="B126" s="374" t="s">
        <v>57</v>
      </c>
      <c r="C126" s="375"/>
      <c r="D126" s="376"/>
      <c r="E126" s="376"/>
      <c r="F126" s="376"/>
      <c r="G126" s="376"/>
      <c r="H126" s="376"/>
      <c r="I126" s="376"/>
      <c r="J126" s="377"/>
      <c r="K126" s="377"/>
      <c r="L126" s="377">
        <f t="shared" ref="L126:BF126" si="49">((L$99-$H$4)/1000)*$L40*(($C$8/70)^$V$40)*IF($C$13=1,$AE$42,IF($C$13=2,$AF$42,IF($C$13=3,$AG$42,1)))</f>
        <v>703.32434422980737</v>
      </c>
      <c r="M126" s="377">
        <f t="shared" si="49"/>
        <v>803.79925054835132</v>
      </c>
      <c r="N126" s="377">
        <f t="shared" si="49"/>
        <v>904.27415686689528</v>
      </c>
      <c r="O126" s="377">
        <f t="shared" si="49"/>
        <v>1004.7490631854391</v>
      </c>
      <c r="P126" s="377">
        <f t="shared" si="49"/>
        <v>1105.223969503983</v>
      </c>
      <c r="Q126" s="377">
        <f t="shared" si="49"/>
        <v>1205.6988758225268</v>
      </c>
      <c r="R126" s="377">
        <f t="shared" si="49"/>
        <v>1306.1737821410707</v>
      </c>
      <c r="S126" s="377">
        <f t="shared" si="49"/>
        <v>1406.6486884596147</v>
      </c>
      <c r="T126" s="377">
        <f t="shared" si="49"/>
        <v>1507.1235947781588</v>
      </c>
      <c r="U126" s="377">
        <f t="shared" si="49"/>
        <v>1607.5985010967026</v>
      </c>
      <c r="V126" s="377">
        <f t="shared" si="49"/>
        <v>1708.0734074152463</v>
      </c>
      <c r="W126" s="377">
        <f t="shared" si="49"/>
        <v>1808.5483137337906</v>
      </c>
      <c r="X126" s="377">
        <f t="shared" si="49"/>
        <v>1909.023220052334</v>
      </c>
      <c r="Y126" s="377">
        <f t="shared" si="49"/>
        <v>2009.4981263708783</v>
      </c>
      <c r="Z126" s="377">
        <f t="shared" si="49"/>
        <v>2109.9730326894223</v>
      </c>
      <c r="AA126" s="377">
        <f t="shared" si="49"/>
        <v>2210.4479390079659</v>
      </c>
      <c r="AB126" s="377">
        <f t="shared" si="49"/>
        <v>2310.92284532651</v>
      </c>
      <c r="AC126" s="377">
        <f t="shared" si="49"/>
        <v>2411.3977516450536</v>
      </c>
      <c r="AD126" s="377">
        <f t="shared" si="49"/>
        <v>2511.8726579635977</v>
      </c>
      <c r="AE126" s="377">
        <f t="shared" si="49"/>
        <v>2612.3475642821413</v>
      </c>
      <c r="AF126" s="377">
        <f t="shared" si="49"/>
        <v>2712.8224706006858</v>
      </c>
      <c r="AG126" s="377">
        <f t="shared" si="49"/>
        <v>2813.2973769192295</v>
      </c>
      <c r="AH126" s="377">
        <f t="shared" si="49"/>
        <v>2913.7722832377731</v>
      </c>
      <c r="AI126" s="377">
        <f t="shared" si="49"/>
        <v>3014.2471895563176</v>
      </c>
      <c r="AJ126" s="377">
        <f t="shared" si="49"/>
        <v>3114.7220958748617</v>
      </c>
      <c r="AK126" s="377">
        <f t="shared" si="49"/>
        <v>3215.1970021934053</v>
      </c>
      <c r="AL126" s="377">
        <f t="shared" si="49"/>
        <v>3315.6719085119489</v>
      </c>
      <c r="AM126" s="377">
        <f t="shared" si="49"/>
        <v>3416.1468148304925</v>
      </c>
      <c r="AN126" s="377">
        <f t="shared" si="49"/>
        <v>3516.6217211490366</v>
      </c>
      <c r="AO126" s="377">
        <f t="shared" si="49"/>
        <v>3617.0966274675811</v>
      </c>
      <c r="AP126" s="377">
        <f t="shared" si="49"/>
        <v>3717.5715337861252</v>
      </c>
      <c r="AQ126" s="377">
        <f t="shared" si="49"/>
        <v>3818.0464401046679</v>
      </c>
      <c r="AR126" s="377">
        <f t="shared" si="49"/>
        <v>3918.5213464232124</v>
      </c>
      <c r="AS126" s="377">
        <f t="shared" si="49"/>
        <v>4018.9962527417565</v>
      </c>
      <c r="AT126" s="377">
        <f t="shared" si="49"/>
        <v>4119.4711590603001</v>
      </c>
      <c r="AU126" s="377">
        <f t="shared" si="49"/>
        <v>4219.9460653788447</v>
      </c>
      <c r="AV126" s="377">
        <f t="shared" si="49"/>
        <v>4320.4209716973874</v>
      </c>
      <c r="AW126" s="377">
        <f t="shared" si="49"/>
        <v>4420.8958780159319</v>
      </c>
      <c r="AX126" s="377">
        <f t="shared" si="49"/>
        <v>4521.3707843344755</v>
      </c>
      <c r="AY126" s="377">
        <f t="shared" si="49"/>
        <v>4621.84569065302</v>
      </c>
      <c r="AZ126" s="377">
        <f t="shared" si="49"/>
        <v>4722.3205969715646</v>
      </c>
      <c r="BA126" s="377">
        <f t="shared" si="49"/>
        <v>4822.7955032901073</v>
      </c>
      <c r="BB126" s="377">
        <f t="shared" si="49"/>
        <v>4923.2704096086518</v>
      </c>
      <c r="BC126" s="377">
        <f t="shared" si="49"/>
        <v>5023.7453159271954</v>
      </c>
      <c r="BD126" s="377">
        <f t="shared" si="49"/>
        <v>5124.220222245739</v>
      </c>
      <c r="BE126" s="377">
        <f t="shared" si="49"/>
        <v>5224.6951285642826</v>
      </c>
      <c r="BF126" s="377">
        <f t="shared" si="49"/>
        <v>5325.1700348828272</v>
      </c>
      <c r="BG126" s="274"/>
      <c r="BH126" s="274"/>
      <c r="BJ126" s="6" t="e">
        <f t="shared" ref="BJ126:DF126" si="50">H163/J126</f>
        <v>#DIV/0!</v>
      </c>
      <c r="BK126" s="6" t="e">
        <f t="shared" si="50"/>
        <v>#DIV/0!</v>
      </c>
      <c r="BL126" s="6">
        <f t="shared" si="50"/>
        <v>0</v>
      </c>
      <c r="BM126" s="6">
        <f t="shared" si="50"/>
        <v>0</v>
      </c>
      <c r="BN126" s="6">
        <f t="shared" si="50"/>
        <v>0</v>
      </c>
      <c r="BO126" s="6">
        <f t="shared" si="50"/>
        <v>0</v>
      </c>
      <c r="BP126" s="6">
        <f t="shared" si="50"/>
        <v>0</v>
      </c>
      <c r="BQ126" s="6">
        <f t="shared" si="50"/>
        <v>0</v>
      </c>
      <c r="BR126" s="6">
        <f t="shared" si="50"/>
        <v>0</v>
      </c>
      <c r="BS126" s="6">
        <f t="shared" si="50"/>
        <v>0</v>
      </c>
      <c r="BT126" s="6">
        <f t="shared" si="50"/>
        <v>0</v>
      </c>
      <c r="BU126" s="6">
        <f t="shared" si="50"/>
        <v>0</v>
      </c>
      <c r="BV126" s="6">
        <f t="shared" si="50"/>
        <v>0</v>
      </c>
      <c r="BW126" s="6">
        <f t="shared" si="50"/>
        <v>0</v>
      </c>
      <c r="BX126" s="6">
        <f t="shared" si="50"/>
        <v>0</v>
      </c>
      <c r="BY126" s="6">
        <f t="shared" si="50"/>
        <v>0</v>
      </c>
      <c r="BZ126" s="6">
        <f t="shared" si="50"/>
        <v>0</v>
      </c>
      <c r="CA126" s="6">
        <f t="shared" si="50"/>
        <v>0</v>
      </c>
      <c r="CB126" s="6">
        <f t="shared" si="50"/>
        <v>0</v>
      </c>
      <c r="CC126" s="6">
        <f t="shared" si="50"/>
        <v>0</v>
      </c>
      <c r="CD126" s="6">
        <f t="shared" si="50"/>
        <v>0</v>
      </c>
      <c r="CE126" s="6">
        <f t="shared" si="50"/>
        <v>0</v>
      </c>
      <c r="CF126" s="6">
        <f t="shared" si="50"/>
        <v>0</v>
      </c>
      <c r="CG126" s="6">
        <f t="shared" si="50"/>
        <v>0</v>
      </c>
      <c r="CH126" s="6">
        <f t="shared" si="50"/>
        <v>0</v>
      </c>
      <c r="CI126" s="6">
        <f t="shared" si="50"/>
        <v>0</v>
      </c>
      <c r="CJ126" s="6">
        <f t="shared" si="50"/>
        <v>0</v>
      </c>
      <c r="CK126" s="6">
        <f t="shared" si="50"/>
        <v>0</v>
      </c>
      <c r="CL126" s="6">
        <f t="shared" si="50"/>
        <v>0</v>
      </c>
      <c r="CM126" s="6">
        <f t="shared" si="50"/>
        <v>0</v>
      </c>
      <c r="CN126" s="6">
        <f t="shared" si="50"/>
        <v>0</v>
      </c>
      <c r="CO126" s="6">
        <f t="shared" si="50"/>
        <v>0</v>
      </c>
      <c r="CP126" s="6">
        <f t="shared" si="50"/>
        <v>0</v>
      </c>
      <c r="CQ126" s="6">
        <f t="shared" si="50"/>
        <v>0</v>
      </c>
      <c r="CR126" s="6">
        <f t="shared" si="50"/>
        <v>0</v>
      </c>
      <c r="CS126" s="6">
        <f t="shared" si="50"/>
        <v>0</v>
      </c>
      <c r="CT126" s="6">
        <f t="shared" si="50"/>
        <v>0</v>
      </c>
      <c r="CU126" s="6">
        <f t="shared" si="50"/>
        <v>0</v>
      </c>
      <c r="CV126" s="6">
        <f t="shared" si="50"/>
        <v>0</v>
      </c>
      <c r="CW126" s="6">
        <f t="shared" si="50"/>
        <v>0</v>
      </c>
      <c r="CX126" s="6">
        <f t="shared" si="50"/>
        <v>0</v>
      </c>
      <c r="CY126" s="6">
        <f t="shared" si="50"/>
        <v>0</v>
      </c>
      <c r="CZ126" s="6">
        <f t="shared" si="50"/>
        <v>0</v>
      </c>
      <c r="DA126" s="6">
        <f t="shared" si="50"/>
        <v>0</v>
      </c>
      <c r="DB126" s="6">
        <f t="shared" si="50"/>
        <v>0</v>
      </c>
      <c r="DC126" s="6">
        <f t="shared" si="50"/>
        <v>0</v>
      </c>
      <c r="DD126" s="6">
        <f t="shared" si="50"/>
        <v>0</v>
      </c>
      <c r="DE126" s="6">
        <f t="shared" si="50"/>
        <v>0</v>
      </c>
      <c r="DF126" s="6">
        <f t="shared" si="50"/>
        <v>0</v>
      </c>
    </row>
    <row r="127" spans="1:110" x14ac:dyDescent="0.25">
      <c r="A127" s="297"/>
      <c r="B127" s="374" t="s">
        <v>58</v>
      </c>
      <c r="C127" s="375"/>
      <c r="D127" s="376"/>
      <c r="E127" s="376"/>
      <c r="F127" s="376"/>
      <c r="G127" s="376"/>
      <c r="H127" s="376"/>
      <c r="I127" s="376"/>
      <c r="J127" s="377"/>
      <c r="K127" s="377"/>
      <c r="L127" s="377">
        <f t="shared" ref="L127:BF127" si="51">((L$99-$H$4)/1000)*$M40*(($C$8/70)^$W$40)*IF($C$13=1,$AE$40,IF($C$13=2,$AF$40,IF($C$13=3,$AG$40,1)))</f>
        <v>1584.1497827123594</v>
      </c>
      <c r="M127" s="377">
        <f t="shared" si="51"/>
        <v>1810.4568945284111</v>
      </c>
      <c r="N127" s="377">
        <f t="shared" si="51"/>
        <v>2036.7640063444621</v>
      </c>
      <c r="O127" s="377">
        <f t="shared" si="51"/>
        <v>2263.0711181605134</v>
      </c>
      <c r="P127" s="377">
        <f t="shared" si="51"/>
        <v>2489.3782299765649</v>
      </c>
      <c r="Q127" s="377">
        <f t="shared" si="51"/>
        <v>2715.6853417926163</v>
      </c>
      <c r="R127" s="377">
        <f t="shared" si="51"/>
        <v>2941.9924536086678</v>
      </c>
      <c r="S127" s="377">
        <f t="shared" si="51"/>
        <v>3168.2995654247188</v>
      </c>
      <c r="T127" s="377">
        <f t="shared" si="51"/>
        <v>3394.6066772407703</v>
      </c>
      <c r="U127" s="377">
        <f t="shared" si="51"/>
        <v>3620.9137890568222</v>
      </c>
      <c r="V127" s="377">
        <f t="shared" si="51"/>
        <v>3847.2209008728732</v>
      </c>
      <c r="W127" s="377">
        <f t="shared" si="51"/>
        <v>4073.5280126889243</v>
      </c>
      <c r="X127" s="377">
        <f t="shared" si="51"/>
        <v>4299.8351245049753</v>
      </c>
      <c r="Y127" s="377">
        <f t="shared" si="51"/>
        <v>4526.1422363210268</v>
      </c>
      <c r="Z127" s="377">
        <f t="shared" si="51"/>
        <v>4752.4493481370782</v>
      </c>
      <c r="AA127" s="377">
        <f t="shared" si="51"/>
        <v>4978.7564599531297</v>
      </c>
      <c r="AB127" s="377">
        <f t="shared" si="51"/>
        <v>5205.0635717691803</v>
      </c>
      <c r="AC127" s="377">
        <f t="shared" si="51"/>
        <v>5431.3706835852327</v>
      </c>
      <c r="AD127" s="377">
        <f t="shared" si="51"/>
        <v>5657.6777954012832</v>
      </c>
      <c r="AE127" s="377">
        <f t="shared" si="51"/>
        <v>5883.9849072173356</v>
      </c>
      <c r="AF127" s="377">
        <f t="shared" si="51"/>
        <v>6110.2920190333871</v>
      </c>
      <c r="AG127" s="377">
        <f t="shared" si="51"/>
        <v>6336.5991308494376</v>
      </c>
      <c r="AH127" s="377">
        <f t="shared" si="51"/>
        <v>6562.9062426654891</v>
      </c>
      <c r="AI127" s="377">
        <f t="shared" si="51"/>
        <v>6789.2133544815406</v>
      </c>
      <c r="AJ127" s="377">
        <f t="shared" si="51"/>
        <v>7015.5204662975921</v>
      </c>
      <c r="AK127" s="377">
        <f t="shared" si="51"/>
        <v>7241.8275781136444</v>
      </c>
      <c r="AL127" s="377">
        <f t="shared" si="51"/>
        <v>7468.1346899296932</v>
      </c>
      <c r="AM127" s="377">
        <f t="shared" si="51"/>
        <v>7694.4418017457465</v>
      </c>
      <c r="AN127" s="377">
        <f t="shared" si="51"/>
        <v>7920.7489135617971</v>
      </c>
      <c r="AO127" s="377">
        <f t="shared" si="51"/>
        <v>8147.0560253778485</v>
      </c>
      <c r="AP127" s="377">
        <f t="shared" si="51"/>
        <v>8373.3631371939009</v>
      </c>
      <c r="AQ127" s="377">
        <f t="shared" si="51"/>
        <v>8599.6702490099506</v>
      </c>
      <c r="AR127" s="377">
        <f t="shared" si="51"/>
        <v>8825.977360826002</v>
      </c>
      <c r="AS127" s="377">
        <f t="shared" si="51"/>
        <v>9052.2844726420535</v>
      </c>
      <c r="AT127" s="377">
        <f t="shared" si="51"/>
        <v>9278.591584458105</v>
      </c>
      <c r="AU127" s="377">
        <f t="shared" si="51"/>
        <v>9504.8986962741565</v>
      </c>
      <c r="AV127" s="377">
        <f t="shared" si="51"/>
        <v>9731.2058080902079</v>
      </c>
      <c r="AW127" s="377">
        <f t="shared" si="51"/>
        <v>9957.5129199062594</v>
      </c>
      <c r="AX127" s="377">
        <f t="shared" si="51"/>
        <v>10183.820031722311</v>
      </c>
      <c r="AY127" s="377">
        <f t="shared" si="51"/>
        <v>10410.127143538361</v>
      </c>
      <c r="AZ127" s="377">
        <f t="shared" si="51"/>
        <v>10636.434255354414</v>
      </c>
      <c r="BA127" s="377">
        <f t="shared" si="51"/>
        <v>10862.741367170465</v>
      </c>
      <c r="BB127" s="377">
        <f t="shared" si="51"/>
        <v>11089.048478986519</v>
      </c>
      <c r="BC127" s="377">
        <f t="shared" si="51"/>
        <v>11315.355590802566</v>
      </c>
      <c r="BD127" s="377">
        <f t="shared" si="51"/>
        <v>11541.662702618618</v>
      </c>
      <c r="BE127" s="377">
        <f t="shared" si="51"/>
        <v>11767.969814434671</v>
      </c>
      <c r="BF127" s="377">
        <f t="shared" si="51"/>
        <v>11994.276926250719</v>
      </c>
      <c r="BG127" s="274"/>
      <c r="BH127" s="274"/>
      <c r="BJ127" s="6" t="e">
        <f t="shared" ref="BJ127:BY129" si="52">H205/J127</f>
        <v>#DIV/0!</v>
      </c>
      <c r="BK127" s="6" t="e">
        <f t="shared" si="52"/>
        <v>#DIV/0!</v>
      </c>
      <c r="BL127" s="6">
        <f t="shared" si="52"/>
        <v>0.45054945054945056</v>
      </c>
      <c r="BM127" s="6">
        <f t="shared" si="52"/>
        <v>0.47307692307692295</v>
      </c>
      <c r="BN127" s="6">
        <f t="shared" si="52"/>
        <v>0.49059829059829047</v>
      </c>
      <c r="BO127" s="6">
        <f t="shared" si="52"/>
        <v>0.50461538461538469</v>
      </c>
      <c r="BP127" s="6">
        <f t="shared" si="52"/>
        <v>0.51608391608391602</v>
      </c>
      <c r="BQ127" s="6">
        <f t="shared" si="52"/>
        <v>0.52564102564102566</v>
      </c>
      <c r="BR127" s="6">
        <f t="shared" si="52"/>
        <v>0.53372781065088748</v>
      </c>
      <c r="BS127" s="6">
        <f t="shared" si="52"/>
        <v>0.54065934065934063</v>
      </c>
      <c r="BT127" s="6">
        <f t="shared" si="52"/>
        <v>0.54666666666666675</v>
      </c>
      <c r="BU127" s="6">
        <f t="shared" si="52"/>
        <v>0.55192307692307674</v>
      </c>
      <c r="BV127" s="6">
        <f t="shared" si="52"/>
        <v>0.55656108597285059</v>
      </c>
      <c r="BW127" s="6">
        <f t="shared" si="52"/>
        <v>0.56068376068376069</v>
      </c>
      <c r="BX127" s="6">
        <f t="shared" si="52"/>
        <v>0.56437246963562748</v>
      </c>
      <c r="BY127" s="6">
        <f t="shared" si="52"/>
        <v>0.56769230769230761</v>
      </c>
      <c r="BZ127" s="6">
        <f t="shared" ref="BZ127:CO129" si="53">X205/Z127</f>
        <v>0.57069597069597067</v>
      </c>
      <c r="CA127" s="6">
        <f t="shared" si="53"/>
        <v>0.57342657342657344</v>
      </c>
      <c r="CB127" s="6">
        <f t="shared" si="53"/>
        <v>0.57591973244147165</v>
      </c>
      <c r="CC127" s="6">
        <f t="shared" si="53"/>
        <v>0.57820512820512815</v>
      </c>
      <c r="CD127" s="6">
        <f t="shared" si="53"/>
        <v>0.5803076923076923</v>
      </c>
      <c r="CE127" s="6">
        <f t="shared" si="53"/>
        <v>0.58224852071005906</v>
      </c>
      <c r="CF127" s="6">
        <f t="shared" si="53"/>
        <v>0.58404558404558393</v>
      </c>
      <c r="CG127" s="6">
        <f t="shared" si="53"/>
        <v>0.58571428571428574</v>
      </c>
      <c r="CH127" s="6">
        <f t="shared" si="53"/>
        <v>0.58726790450928379</v>
      </c>
      <c r="CI127" s="6">
        <f t="shared" si="53"/>
        <v>0.58871794871794858</v>
      </c>
      <c r="CJ127" s="6">
        <f t="shared" si="53"/>
        <v>0.5900744416873448</v>
      </c>
      <c r="CK127" s="6">
        <f t="shared" si="53"/>
        <v>0.59134615384615363</v>
      </c>
      <c r="CL127" s="6">
        <f t="shared" si="53"/>
        <v>0.59254079254079262</v>
      </c>
      <c r="CM127" s="6">
        <f t="shared" si="53"/>
        <v>0.59366515837104072</v>
      </c>
      <c r="CN127" s="6">
        <f t="shared" si="53"/>
        <v>0.5947252747252747</v>
      </c>
      <c r="CO127" s="6">
        <f t="shared" si="53"/>
        <v>0.59572649572649561</v>
      </c>
      <c r="CP127" s="6">
        <f t="shared" ref="CP127:DE129" si="54">AN205/AP127</f>
        <v>0.59667359667359665</v>
      </c>
      <c r="CQ127" s="6">
        <f t="shared" si="54"/>
        <v>0.59757085020242917</v>
      </c>
      <c r="CR127" s="6">
        <f t="shared" si="54"/>
        <v>0.59842209072978314</v>
      </c>
      <c r="CS127" s="6">
        <f t="shared" si="54"/>
        <v>0.59923076923076923</v>
      </c>
      <c r="CT127" s="6">
        <f t="shared" si="54"/>
        <v>0.6</v>
      </c>
      <c r="CU127" s="6">
        <f t="shared" si="54"/>
        <v>0.60073260073260071</v>
      </c>
      <c r="CV127" s="6">
        <f t="shared" si="54"/>
        <v>0.60143112701252233</v>
      </c>
      <c r="CW127" s="6">
        <f t="shared" si="54"/>
        <v>0.60209790209790215</v>
      </c>
      <c r="CX127" s="6">
        <f t="shared" si="54"/>
        <v>0.60273504273504275</v>
      </c>
      <c r="CY127" s="6">
        <f t="shared" si="54"/>
        <v>0.60334448160535126</v>
      </c>
      <c r="CZ127" s="6">
        <f t="shared" si="54"/>
        <v>0.60392798690671023</v>
      </c>
      <c r="DA127" s="6">
        <f t="shared" si="54"/>
        <v>0.60448717948717934</v>
      </c>
      <c r="DB127" s="6">
        <f t="shared" si="54"/>
        <v>0.60502354788069057</v>
      </c>
      <c r="DC127" s="6">
        <f t="shared" si="54"/>
        <v>0.60553846153846147</v>
      </c>
      <c r="DD127" s="6">
        <f t="shared" si="54"/>
        <v>0.60603318250377092</v>
      </c>
      <c r="DE127" s="6">
        <f t="shared" si="54"/>
        <v>0.60650887573964496</v>
      </c>
      <c r="DF127" s="6">
        <f t="shared" ref="CX127:DF129" si="55">BD205/BF127</f>
        <v>0.60696661828737308</v>
      </c>
    </row>
    <row r="128" spans="1:110" x14ac:dyDescent="0.25">
      <c r="A128" s="297"/>
      <c r="B128" s="374" t="s">
        <v>59</v>
      </c>
      <c r="C128" s="375"/>
      <c r="D128" s="376"/>
      <c r="E128" s="376"/>
      <c r="F128" s="376"/>
      <c r="G128" s="376"/>
      <c r="H128" s="376"/>
      <c r="I128" s="376"/>
      <c r="J128" s="377"/>
      <c r="K128" s="377"/>
      <c r="L128" s="377">
        <f t="shared" ref="L128:BF128" si="56">((L$99-$H$4)/1000)*$O40*(($C$8/70)^$Y$40)*IF($C$13=1,$AE$43,IF($C$13=2,$AF$43,IF($C$13=3,$AG$43,1)))</f>
        <v>1548.4274555512252</v>
      </c>
      <c r="M128" s="377">
        <f t="shared" si="56"/>
        <v>1769.6313777728292</v>
      </c>
      <c r="N128" s="377">
        <f t="shared" si="56"/>
        <v>1990.8352999944325</v>
      </c>
      <c r="O128" s="377">
        <f t="shared" si="56"/>
        <v>2212.0392222160363</v>
      </c>
      <c r="P128" s="377">
        <f t="shared" si="56"/>
        <v>2433.2431444376398</v>
      </c>
      <c r="Q128" s="377">
        <f t="shared" si="56"/>
        <v>2654.4470666592429</v>
      </c>
      <c r="R128" s="377">
        <f t="shared" si="56"/>
        <v>2875.6509888808473</v>
      </c>
      <c r="S128" s="377">
        <f t="shared" si="56"/>
        <v>3096.8549111024504</v>
      </c>
      <c r="T128" s="377">
        <f t="shared" si="56"/>
        <v>3318.0588333240539</v>
      </c>
      <c r="U128" s="377">
        <f t="shared" si="56"/>
        <v>3539.2627555456584</v>
      </c>
      <c r="V128" s="377">
        <f t="shared" si="56"/>
        <v>3760.4666777672614</v>
      </c>
      <c r="W128" s="377">
        <f t="shared" si="56"/>
        <v>3981.670599988865</v>
      </c>
      <c r="X128" s="377">
        <f t="shared" si="56"/>
        <v>4202.8745222104681</v>
      </c>
      <c r="Y128" s="377">
        <f t="shared" si="56"/>
        <v>4424.0784444320725</v>
      </c>
      <c r="Z128" s="377">
        <f t="shared" si="56"/>
        <v>4645.282366653676</v>
      </c>
      <c r="AA128" s="377">
        <f t="shared" si="56"/>
        <v>4866.4862888752796</v>
      </c>
      <c r="AB128" s="377">
        <f t="shared" si="56"/>
        <v>5087.6902110968822</v>
      </c>
      <c r="AC128" s="377">
        <f t="shared" si="56"/>
        <v>5308.8941333184857</v>
      </c>
      <c r="AD128" s="377">
        <f t="shared" si="56"/>
        <v>5530.0980555400911</v>
      </c>
      <c r="AE128" s="377">
        <f t="shared" si="56"/>
        <v>5751.3019777616946</v>
      </c>
      <c r="AF128" s="377">
        <f t="shared" si="56"/>
        <v>5972.5058999832981</v>
      </c>
      <c r="AG128" s="377">
        <f t="shared" si="56"/>
        <v>6193.7098222049008</v>
      </c>
      <c r="AH128" s="377">
        <f t="shared" si="56"/>
        <v>6414.9137444265043</v>
      </c>
      <c r="AI128" s="377">
        <f t="shared" si="56"/>
        <v>6636.1176666481078</v>
      </c>
      <c r="AJ128" s="377">
        <f t="shared" si="56"/>
        <v>6857.3215888697123</v>
      </c>
      <c r="AK128" s="377">
        <f t="shared" si="56"/>
        <v>7078.5255110913167</v>
      </c>
      <c r="AL128" s="377">
        <f t="shared" si="56"/>
        <v>7299.7294333129194</v>
      </c>
      <c r="AM128" s="377">
        <f t="shared" si="56"/>
        <v>7520.9333555345229</v>
      </c>
      <c r="AN128" s="377">
        <f t="shared" si="56"/>
        <v>7742.1372777561273</v>
      </c>
      <c r="AO128" s="377">
        <f t="shared" si="56"/>
        <v>7963.34119997773</v>
      </c>
      <c r="AP128" s="377">
        <f t="shared" si="56"/>
        <v>8184.5451221993335</v>
      </c>
      <c r="AQ128" s="377">
        <f t="shared" si="56"/>
        <v>8405.7490444209361</v>
      </c>
      <c r="AR128" s="377">
        <f t="shared" si="56"/>
        <v>8626.9529666425406</v>
      </c>
      <c r="AS128" s="377">
        <f t="shared" si="56"/>
        <v>8848.156888864145</v>
      </c>
      <c r="AT128" s="377">
        <f t="shared" si="56"/>
        <v>9069.3608110857476</v>
      </c>
      <c r="AU128" s="377">
        <f t="shared" si="56"/>
        <v>9290.5647333073521</v>
      </c>
      <c r="AV128" s="377">
        <f t="shared" si="56"/>
        <v>9511.7686555289547</v>
      </c>
      <c r="AW128" s="377">
        <f t="shared" si="56"/>
        <v>9732.9725777505591</v>
      </c>
      <c r="AX128" s="377">
        <f t="shared" si="56"/>
        <v>9954.1764999721618</v>
      </c>
      <c r="AY128" s="377">
        <f t="shared" si="56"/>
        <v>10175.380422193764</v>
      </c>
      <c r="AZ128" s="377">
        <f t="shared" si="56"/>
        <v>10396.584344415369</v>
      </c>
      <c r="BA128" s="377">
        <f t="shared" si="56"/>
        <v>10617.788266636971</v>
      </c>
      <c r="BB128" s="377">
        <f t="shared" si="56"/>
        <v>10838.992188858576</v>
      </c>
      <c r="BC128" s="377">
        <f t="shared" si="56"/>
        <v>11060.196111080182</v>
      </c>
      <c r="BD128" s="377">
        <f t="shared" si="56"/>
        <v>11281.400033301785</v>
      </c>
      <c r="BE128" s="377">
        <f t="shared" si="56"/>
        <v>11502.603955523389</v>
      </c>
      <c r="BF128" s="377">
        <f t="shared" si="56"/>
        <v>11723.807877744992</v>
      </c>
      <c r="BG128" s="274"/>
      <c r="BH128" s="274"/>
      <c r="BJ128" s="6" t="e">
        <f t="shared" si="52"/>
        <v>#DIV/0!</v>
      </c>
      <c r="BK128" s="6" t="e">
        <f t="shared" si="52"/>
        <v>#DIV/0!</v>
      </c>
      <c r="BL128" s="6">
        <f t="shared" si="52"/>
        <v>0.45054945054945056</v>
      </c>
      <c r="BM128" s="6">
        <f t="shared" si="52"/>
        <v>0.47307692307692284</v>
      </c>
      <c r="BN128" s="6">
        <f t="shared" si="52"/>
        <v>0.49059829059829052</v>
      </c>
      <c r="BO128" s="6">
        <f t="shared" si="52"/>
        <v>0.50461538461538458</v>
      </c>
      <c r="BP128" s="6">
        <f t="shared" si="52"/>
        <v>0.51608391608391613</v>
      </c>
      <c r="BQ128" s="6">
        <f t="shared" si="52"/>
        <v>0.52564102564102577</v>
      </c>
      <c r="BR128" s="6">
        <f t="shared" si="52"/>
        <v>0.53372781065088748</v>
      </c>
      <c r="BS128" s="6">
        <f t="shared" si="52"/>
        <v>0.54065934065934051</v>
      </c>
      <c r="BT128" s="6">
        <f t="shared" si="52"/>
        <v>0.54666666666666663</v>
      </c>
      <c r="BU128" s="6">
        <f t="shared" si="52"/>
        <v>0.55192307692307674</v>
      </c>
      <c r="BV128" s="6">
        <f t="shared" si="52"/>
        <v>0.55656108597285059</v>
      </c>
      <c r="BW128" s="6">
        <f t="shared" si="52"/>
        <v>0.56068376068376069</v>
      </c>
      <c r="BX128" s="6">
        <f t="shared" si="52"/>
        <v>0.56437246963562737</v>
      </c>
      <c r="BY128" s="6">
        <f t="shared" si="52"/>
        <v>0.56769230769230772</v>
      </c>
      <c r="BZ128" s="6">
        <f t="shared" si="53"/>
        <v>0.57069597069597067</v>
      </c>
      <c r="CA128" s="6">
        <f t="shared" si="53"/>
        <v>0.57342657342657344</v>
      </c>
      <c r="CB128" s="6">
        <f t="shared" si="53"/>
        <v>0.57591973244147154</v>
      </c>
      <c r="CC128" s="6">
        <f t="shared" si="53"/>
        <v>0.57820512820512826</v>
      </c>
      <c r="CD128" s="6">
        <f t="shared" si="53"/>
        <v>0.58030769230769208</v>
      </c>
      <c r="CE128" s="6">
        <f t="shared" si="53"/>
        <v>0.58224852071005895</v>
      </c>
      <c r="CF128" s="6">
        <f t="shared" si="53"/>
        <v>0.58404558404558404</v>
      </c>
      <c r="CG128" s="6">
        <f t="shared" si="53"/>
        <v>0.58571428571428574</v>
      </c>
      <c r="CH128" s="6">
        <f t="shared" si="53"/>
        <v>0.58726790450928379</v>
      </c>
      <c r="CI128" s="6">
        <f t="shared" si="53"/>
        <v>0.58871794871794869</v>
      </c>
      <c r="CJ128" s="6">
        <f t="shared" si="53"/>
        <v>0.5900744416873448</v>
      </c>
      <c r="CK128" s="6">
        <f t="shared" si="53"/>
        <v>0.59134615384615374</v>
      </c>
      <c r="CL128" s="6">
        <f t="shared" si="53"/>
        <v>0.59254079254079239</v>
      </c>
      <c r="CM128" s="6">
        <f t="shared" si="53"/>
        <v>0.59366515837104072</v>
      </c>
      <c r="CN128" s="6">
        <f t="shared" si="53"/>
        <v>0.59472527472527459</v>
      </c>
      <c r="CO128" s="6">
        <f t="shared" si="53"/>
        <v>0.5957264957264955</v>
      </c>
      <c r="CP128" s="6">
        <f t="shared" si="54"/>
        <v>0.59667359667359654</v>
      </c>
      <c r="CQ128" s="6">
        <f t="shared" si="54"/>
        <v>0.59757085020242928</v>
      </c>
      <c r="CR128" s="6">
        <f t="shared" si="54"/>
        <v>0.59842209072978303</v>
      </c>
      <c r="CS128" s="6">
        <f t="shared" si="54"/>
        <v>0.59923076923076912</v>
      </c>
      <c r="CT128" s="6">
        <f t="shared" si="54"/>
        <v>0.6</v>
      </c>
      <c r="CU128" s="6">
        <f t="shared" si="54"/>
        <v>0.60073260073260071</v>
      </c>
      <c r="CV128" s="6">
        <f t="shared" si="54"/>
        <v>0.60143112701252222</v>
      </c>
      <c r="CW128" s="6">
        <f t="shared" si="54"/>
        <v>0.60209790209790204</v>
      </c>
      <c r="CX128" s="6">
        <f t="shared" si="55"/>
        <v>0.60273504273504264</v>
      </c>
      <c r="CY128" s="6">
        <f t="shared" si="55"/>
        <v>0.60334448160535126</v>
      </c>
      <c r="CZ128" s="6">
        <f t="shared" si="55"/>
        <v>0.60392798690671023</v>
      </c>
      <c r="DA128" s="6">
        <f t="shared" si="55"/>
        <v>0.60448717948717945</v>
      </c>
      <c r="DB128" s="6">
        <f t="shared" si="55"/>
        <v>0.60502354788069079</v>
      </c>
      <c r="DC128" s="6">
        <f t="shared" si="55"/>
        <v>0.60553846153846125</v>
      </c>
      <c r="DD128" s="6">
        <f t="shared" si="55"/>
        <v>0.6060331825037707</v>
      </c>
      <c r="DE128" s="6">
        <f t="shared" si="55"/>
        <v>0.60650887573964496</v>
      </c>
      <c r="DF128" s="6">
        <f t="shared" si="55"/>
        <v>0.60696661828737286</v>
      </c>
    </row>
    <row r="129" spans="1:110" ht="15.75" thickBot="1" x14ac:dyDescent="0.3">
      <c r="A129" s="297"/>
      <c r="B129" s="378" t="s">
        <v>60</v>
      </c>
      <c r="C129" s="379"/>
      <c r="D129" s="380"/>
      <c r="E129" s="380"/>
      <c r="F129" s="380"/>
      <c r="G129" s="380"/>
      <c r="H129" s="380"/>
      <c r="I129" s="380"/>
      <c r="J129" s="381"/>
      <c r="K129" s="381"/>
      <c r="L129" s="381">
        <f t="shared" ref="L129:BF129" si="57">((L$99-$H$4)/1000)*$P40*(($C$8/70)^$Z$40)*IF($C$13=1,$AE$40,IF($C$13=2,$AF$40,IF($C$13=3,$AG$40,1)))</f>
        <v>2013.093673527821</v>
      </c>
      <c r="M129" s="381">
        <f t="shared" si="57"/>
        <v>2300.6784840317955</v>
      </c>
      <c r="N129" s="381">
        <f t="shared" si="57"/>
        <v>2588.26329453577</v>
      </c>
      <c r="O129" s="381">
        <f t="shared" si="57"/>
        <v>2875.848105039744</v>
      </c>
      <c r="P129" s="381">
        <f t="shared" si="57"/>
        <v>3163.4329155437185</v>
      </c>
      <c r="Q129" s="381">
        <f t="shared" si="57"/>
        <v>3451.017726047693</v>
      </c>
      <c r="R129" s="381">
        <f t="shared" si="57"/>
        <v>3738.6025365516675</v>
      </c>
      <c r="S129" s="381">
        <f t="shared" si="57"/>
        <v>4026.187347055642</v>
      </c>
      <c r="T129" s="381">
        <f t="shared" si="57"/>
        <v>4313.7721575596161</v>
      </c>
      <c r="U129" s="381">
        <f t="shared" si="57"/>
        <v>4601.356968063591</v>
      </c>
      <c r="V129" s="381">
        <f t="shared" si="57"/>
        <v>4888.9417785675641</v>
      </c>
      <c r="W129" s="381">
        <f t="shared" si="57"/>
        <v>5176.52658907154</v>
      </c>
      <c r="X129" s="381">
        <f t="shared" si="57"/>
        <v>5464.111399575514</v>
      </c>
      <c r="Y129" s="381">
        <f t="shared" si="57"/>
        <v>5751.6962100794881</v>
      </c>
      <c r="Z129" s="381">
        <f t="shared" si="57"/>
        <v>6039.281020583463</v>
      </c>
      <c r="AA129" s="381">
        <f t="shared" si="57"/>
        <v>6326.8658310874371</v>
      </c>
      <c r="AB129" s="381">
        <f t="shared" si="57"/>
        <v>6614.450641591412</v>
      </c>
      <c r="AC129" s="381">
        <f t="shared" si="57"/>
        <v>6902.0354520953861</v>
      </c>
      <c r="AD129" s="381">
        <f t="shared" si="57"/>
        <v>7189.6202625993601</v>
      </c>
      <c r="AE129" s="381">
        <f t="shared" si="57"/>
        <v>7477.2050731033351</v>
      </c>
      <c r="AF129" s="381">
        <f t="shared" si="57"/>
        <v>7764.7898836073091</v>
      </c>
      <c r="AG129" s="381">
        <f t="shared" si="57"/>
        <v>8052.374694111284</v>
      </c>
      <c r="AH129" s="381">
        <f t="shared" si="57"/>
        <v>8339.959504615259</v>
      </c>
      <c r="AI129" s="381">
        <f t="shared" si="57"/>
        <v>8627.5443151192321</v>
      </c>
      <c r="AJ129" s="381">
        <f t="shared" si="57"/>
        <v>8915.1291256232071</v>
      </c>
      <c r="AK129" s="381">
        <f t="shared" si="57"/>
        <v>9202.713936127182</v>
      </c>
      <c r="AL129" s="381">
        <f t="shared" si="57"/>
        <v>9490.2987466311552</v>
      </c>
      <c r="AM129" s="381">
        <f t="shared" si="57"/>
        <v>9777.8835571351283</v>
      </c>
      <c r="AN129" s="381">
        <f t="shared" si="57"/>
        <v>10065.468367639103</v>
      </c>
      <c r="AO129" s="381">
        <f t="shared" si="57"/>
        <v>10353.05317814308</v>
      </c>
      <c r="AP129" s="381">
        <f t="shared" si="57"/>
        <v>10640.637988647055</v>
      </c>
      <c r="AQ129" s="381">
        <f t="shared" si="57"/>
        <v>10928.222799151028</v>
      </c>
      <c r="AR129" s="381">
        <f t="shared" si="57"/>
        <v>11215.807609655003</v>
      </c>
      <c r="AS129" s="381">
        <f t="shared" si="57"/>
        <v>11503.392420158976</v>
      </c>
      <c r="AT129" s="381">
        <f t="shared" si="57"/>
        <v>11790.977230662949</v>
      </c>
      <c r="AU129" s="381">
        <f t="shared" si="57"/>
        <v>12078.562041166926</v>
      </c>
      <c r="AV129" s="381">
        <f t="shared" si="57"/>
        <v>12366.146851670897</v>
      </c>
      <c r="AW129" s="381">
        <f t="shared" si="57"/>
        <v>12653.731662174874</v>
      </c>
      <c r="AX129" s="381">
        <f t="shared" si="57"/>
        <v>12941.316472678849</v>
      </c>
      <c r="AY129" s="381">
        <f t="shared" si="57"/>
        <v>13228.901283182824</v>
      </c>
      <c r="AZ129" s="381">
        <f t="shared" si="57"/>
        <v>13516.486093686801</v>
      </c>
      <c r="BA129" s="381">
        <f t="shared" si="57"/>
        <v>13804.070904190772</v>
      </c>
      <c r="BB129" s="381">
        <f t="shared" si="57"/>
        <v>14091.655714694749</v>
      </c>
      <c r="BC129" s="381">
        <f t="shared" si="57"/>
        <v>14379.24052519872</v>
      </c>
      <c r="BD129" s="381">
        <f t="shared" si="57"/>
        <v>14666.825335702693</v>
      </c>
      <c r="BE129" s="381">
        <f t="shared" si="57"/>
        <v>14954.41014620667</v>
      </c>
      <c r="BF129" s="381">
        <f t="shared" si="57"/>
        <v>15241.994956710641</v>
      </c>
      <c r="BG129" s="274"/>
      <c r="BH129" s="274"/>
      <c r="BJ129" s="6" t="e">
        <f t="shared" si="52"/>
        <v>#DIV/0!</v>
      </c>
      <c r="BK129" s="6" t="e">
        <f t="shared" si="52"/>
        <v>#DIV/0!</v>
      </c>
      <c r="BL129" s="6">
        <f t="shared" si="52"/>
        <v>0.45054945054945034</v>
      </c>
      <c r="BM129" s="6">
        <f t="shared" si="52"/>
        <v>0.47307692307692278</v>
      </c>
      <c r="BN129" s="6">
        <f t="shared" si="52"/>
        <v>0.49059829059829041</v>
      </c>
      <c r="BO129" s="6">
        <f t="shared" si="52"/>
        <v>0.50461538461538458</v>
      </c>
      <c r="BP129" s="6">
        <f t="shared" si="52"/>
        <v>0.51608391608391591</v>
      </c>
      <c r="BQ129" s="6">
        <f t="shared" si="52"/>
        <v>0.52564102564102544</v>
      </c>
      <c r="BR129" s="6">
        <f t="shared" si="52"/>
        <v>0.53372781065088737</v>
      </c>
      <c r="BS129" s="6">
        <f t="shared" si="52"/>
        <v>0.5406593406593404</v>
      </c>
      <c r="BT129" s="6">
        <f t="shared" si="52"/>
        <v>0.54666666666666652</v>
      </c>
      <c r="BU129" s="6">
        <f t="shared" si="52"/>
        <v>0.55192307692307674</v>
      </c>
      <c r="BV129" s="6">
        <f t="shared" si="52"/>
        <v>0.55656108597285059</v>
      </c>
      <c r="BW129" s="6">
        <f t="shared" si="52"/>
        <v>0.56068376068376058</v>
      </c>
      <c r="BX129" s="6">
        <f t="shared" si="52"/>
        <v>0.56437246963562726</v>
      </c>
      <c r="BY129" s="6">
        <f t="shared" si="52"/>
        <v>0.5676923076923075</v>
      </c>
      <c r="BZ129" s="6">
        <f t="shared" si="53"/>
        <v>0.57069597069597044</v>
      </c>
      <c r="CA129" s="6">
        <f t="shared" si="53"/>
        <v>0.57342657342657322</v>
      </c>
      <c r="CB129" s="6">
        <f t="shared" si="53"/>
        <v>0.57591973244147143</v>
      </c>
      <c r="CC129" s="6">
        <f t="shared" si="53"/>
        <v>0.57820512820512804</v>
      </c>
      <c r="CD129" s="6">
        <f t="shared" si="53"/>
        <v>0.58030769230769208</v>
      </c>
      <c r="CE129" s="6">
        <f t="shared" si="53"/>
        <v>0.58224852071005884</v>
      </c>
      <c r="CF129" s="6">
        <f t="shared" si="53"/>
        <v>0.58404558404558382</v>
      </c>
      <c r="CG129" s="6">
        <f t="shared" si="53"/>
        <v>0.58571428571428552</v>
      </c>
      <c r="CH129" s="6">
        <f t="shared" si="53"/>
        <v>0.58726790450928368</v>
      </c>
      <c r="CI129" s="6">
        <f t="shared" si="53"/>
        <v>0.58871794871794858</v>
      </c>
      <c r="CJ129" s="6">
        <f t="shared" si="53"/>
        <v>0.5900744416873448</v>
      </c>
      <c r="CK129" s="6">
        <f t="shared" si="53"/>
        <v>0.59134615384615363</v>
      </c>
      <c r="CL129" s="6">
        <f t="shared" si="53"/>
        <v>0.59254079254079239</v>
      </c>
      <c r="CM129" s="6">
        <f t="shared" si="53"/>
        <v>0.59366515837104072</v>
      </c>
      <c r="CN129" s="6">
        <f t="shared" si="53"/>
        <v>0.59472527472527459</v>
      </c>
      <c r="CO129" s="6">
        <f t="shared" si="53"/>
        <v>0.59572649572649539</v>
      </c>
      <c r="CP129" s="6">
        <f t="shared" si="54"/>
        <v>0.59667359667359632</v>
      </c>
      <c r="CQ129" s="6">
        <f t="shared" si="54"/>
        <v>0.59757085020242895</v>
      </c>
      <c r="CR129" s="6">
        <f t="shared" si="54"/>
        <v>0.59842209072978281</v>
      </c>
      <c r="CS129" s="6">
        <f t="shared" si="54"/>
        <v>0.59923076923076901</v>
      </c>
      <c r="CT129" s="6">
        <f t="shared" si="54"/>
        <v>0.59999999999999987</v>
      </c>
      <c r="CU129" s="6">
        <f t="shared" si="54"/>
        <v>0.60073260073260049</v>
      </c>
      <c r="CV129" s="6">
        <f t="shared" si="54"/>
        <v>0.60143112701252222</v>
      </c>
      <c r="CW129" s="6">
        <f t="shared" si="54"/>
        <v>0.60209790209790193</v>
      </c>
      <c r="CX129" s="6">
        <f t="shared" si="55"/>
        <v>0.60273504273504253</v>
      </c>
      <c r="CY129" s="6">
        <f t="shared" si="55"/>
        <v>0.60334448160535092</v>
      </c>
      <c r="CZ129" s="6">
        <f t="shared" si="55"/>
        <v>0.60392798690671001</v>
      </c>
      <c r="DA129" s="6">
        <f t="shared" si="55"/>
        <v>0.60448717948717923</v>
      </c>
      <c r="DB129" s="6">
        <f t="shared" si="55"/>
        <v>0.60502354788069046</v>
      </c>
      <c r="DC129" s="6">
        <f t="shared" si="55"/>
        <v>0.60553846153846125</v>
      </c>
      <c r="DD129" s="6">
        <f t="shared" si="55"/>
        <v>0.6060331825037707</v>
      </c>
      <c r="DE129" s="6">
        <f t="shared" si="55"/>
        <v>0.60650887573964474</v>
      </c>
      <c r="DF129" s="6">
        <f t="shared" si="55"/>
        <v>0.60696661828737286</v>
      </c>
    </row>
    <row r="130" spans="1:110" ht="36" customHeight="1" thickBot="1" x14ac:dyDescent="0.3">
      <c r="B130" s="382"/>
      <c r="C130" s="382"/>
      <c r="D130" s="383"/>
      <c r="E130" s="384"/>
      <c r="F130" s="384"/>
      <c r="G130" s="385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  <c r="AA130" s="386"/>
      <c r="AB130" s="386"/>
      <c r="AC130" s="386"/>
      <c r="AD130" s="386"/>
      <c r="AE130" s="386"/>
      <c r="AF130" s="386"/>
      <c r="AG130" s="386"/>
      <c r="AH130" s="386"/>
      <c r="AI130" s="386"/>
      <c r="AJ130" s="386"/>
      <c r="AK130" s="386"/>
      <c r="AL130" s="386"/>
      <c r="AM130" s="386"/>
      <c r="AN130" s="386"/>
      <c r="AO130" s="386"/>
      <c r="AP130" s="386"/>
      <c r="AQ130" s="386"/>
      <c r="AR130" s="386"/>
      <c r="AS130" s="386"/>
      <c r="AT130" s="386"/>
      <c r="AU130" s="386"/>
      <c r="AV130" s="386"/>
      <c r="AW130" s="386"/>
      <c r="AX130" s="386"/>
      <c r="AY130" s="386"/>
      <c r="AZ130" s="386"/>
      <c r="BA130" s="386"/>
      <c r="BB130" s="386"/>
      <c r="BC130" s="386"/>
      <c r="BD130" s="386"/>
      <c r="BE130" s="386"/>
      <c r="BF130" s="386"/>
      <c r="BG130" s="274"/>
    </row>
    <row r="131" spans="1:110" ht="15.75" thickBot="1" x14ac:dyDescent="0.3">
      <c r="A131" s="274"/>
      <c r="B131" s="387" t="s">
        <v>26</v>
      </c>
      <c r="C131" s="388"/>
      <c r="D131" s="389" t="s">
        <v>27</v>
      </c>
      <c r="E131" s="390" t="s">
        <v>16</v>
      </c>
      <c r="F131" s="390" t="s">
        <v>14</v>
      </c>
      <c r="G131" s="391" t="s">
        <v>28</v>
      </c>
      <c r="H131" s="392" t="s">
        <v>29</v>
      </c>
      <c r="I131" s="393"/>
      <c r="J131" s="393"/>
      <c r="K131" s="393"/>
      <c r="L131" s="393"/>
      <c r="M131" s="393"/>
      <c r="N131" s="393"/>
      <c r="O131" s="393"/>
      <c r="P131" s="393"/>
      <c r="Q131" s="393"/>
      <c r="R131" s="393"/>
      <c r="S131" s="393"/>
      <c r="T131" s="393"/>
      <c r="U131" s="393"/>
      <c r="V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F131" s="393"/>
      <c r="AG131" s="393"/>
      <c r="AH131" s="393"/>
      <c r="AI131" s="393"/>
      <c r="AJ131" s="393"/>
      <c r="AK131" s="393"/>
      <c r="AL131" s="393"/>
      <c r="AM131" s="393"/>
      <c r="AN131" s="393"/>
      <c r="AO131" s="393"/>
      <c r="AP131" s="393"/>
      <c r="AQ131" s="393"/>
      <c r="AR131" s="393"/>
      <c r="AS131" s="393"/>
      <c r="AT131" s="393"/>
      <c r="AU131" s="393"/>
      <c r="AV131" s="393"/>
      <c r="AW131" s="393"/>
      <c r="AX131" s="393"/>
      <c r="AY131" s="393"/>
      <c r="AZ131" s="393"/>
      <c r="BA131" s="393"/>
      <c r="BB131" s="393"/>
      <c r="BC131" s="393"/>
      <c r="BD131" s="393"/>
      <c r="BE131" s="393"/>
      <c r="BF131" s="394"/>
    </row>
    <row r="132" spans="1:110" ht="15.75" thickBot="1" x14ac:dyDescent="0.3">
      <c r="A132" s="274"/>
      <c r="B132" s="395"/>
      <c r="C132" s="396"/>
      <c r="D132" s="397"/>
      <c r="E132" s="398"/>
      <c r="F132" s="398"/>
      <c r="G132" s="399"/>
      <c r="H132" s="400">
        <v>500</v>
      </c>
      <c r="I132" s="401">
        <v>550</v>
      </c>
      <c r="J132" s="402">
        <v>600</v>
      </c>
      <c r="K132" s="403">
        <v>650</v>
      </c>
      <c r="L132" s="403">
        <v>700</v>
      </c>
      <c r="M132" s="403">
        <v>750</v>
      </c>
      <c r="N132" s="403">
        <v>800</v>
      </c>
      <c r="O132" s="403">
        <v>850</v>
      </c>
      <c r="P132" s="403">
        <v>900</v>
      </c>
      <c r="Q132" s="403">
        <v>950</v>
      </c>
      <c r="R132" s="403">
        <v>1000</v>
      </c>
      <c r="S132" s="403">
        <v>1050</v>
      </c>
      <c r="T132" s="403">
        <v>1100</v>
      </c>
      <c r="U132" s="403">
        <v>1150</v>
      </c>
      <c r="V132" s="403">
        <v>1200</v>
      </c>
      <c r="W132" s="403">
        <v>1250</v>
      </c>
      <c r="X132" s="403">
        <v>1300</v>
      </c>
      <c r="Y132" s="403">
        <v>1350</v>
      </c>
      <c r="Z132" s="403">
        <v>1400</v>
      </c>
      <c r="AA132" s="403">
        <v>1450</v>
      </c>
      <c r="AB132" s="403">
        <v>1500</v>
      </c>
      <c r="AC132" s="403">
        <v>1550</v>
      </c>
      <c r="AD132" s="403">
        <v>1600</v>
      </c>
      <c r="AE132" s="403">
        <v>1650</v>
      </c>
      <c r="AF132" s="403">
        <v>1700</v>
      </c>
      <c r="AG132" s="403">
        <v>1750</v>
      </c>
      <c r="AH132" s="403">
        <v>1800</v>
      </c>
      <c r="AI132" s="403">
        <v>1850</v>
      </c>
      <c r="AJ132" s="403">
        <v>1900</v>
      </c>
      <c r="AK132" s="403">
        <v>1950</v>
      </c>
      <c r="AL132" s="403">
        <v>2000</v>
      </c>
      <c r="AM132" s="403">
        <v>2050</v>
      </c>
      <c r="AN132" s="403">
        <v>2100</v>
      </c>
      <c r="AO132" s="403">
        <v>2150</v>
      </c>
      <c r="AP132" s="403">
        <v>2200</v>
      </c>
      <c r="AQ132" s="403">
        <v>2250</v>
      </c>
      <c r="AR132" s="403">
        <v>2300</v>
      </c>
      <c r="AS132" s="403">
        <v>2350</v>
      </c>
      <c r="AT132" s="403">
        <v>2400</v>
      </c>
      <c r="AU132" s="403">
        <v>2450</v>
      </c>
      <c r="AV132" s="403">
        <v>2500</v>
      </c>
      <c r="AW132" s="403">
        <v>2550</v>
      </c>
      <c r="AX132" s="403">
        <v>2600</v>
      </c>
      <c r="AY132" s="403">
        <v>2650</v>
      </c>
      <c r="AZ132" s="403">
        <v>2700</v>
      </c>
      <c r="BA132" s="403">
        <v>2750</v>
      </c>
      <c r="BB132" s="403">
        <v>2800</v>
      </c>
      <c r="BC132" s="403">
        <v>2850</v>
      </c>
      <c r="BD132" s="403">
        <v>2900</v>
      </c>
      <c r="BE132" s="404">
        <v>2950</v>
      </c>
      <c r="BF132" s="405">
        <v>3000</v>
      </c>
      <c r="BH132" s="218">
        <v>500</v>
      </c>
      <c r="BI132" s="294">
        <v>550</v>
      </c>
      <c r="BJ132" s="295">
        <v>600</v>
      </c>
      <c r="BK132" s="296">
        <v>650</v>
      </c>
      <c r="BL132" s="296">
        <v>700</v>
      </c>
      <c r="BM132" s="296">
        <v>750</v>
      </c>
      <c r="BN132" s="296">
        <v>800</v>
      </c>
      <c r="BO132" s="296">
        <v>850</v>
      </c>
      <c r="BP132" s="296">
        <v>900</v>
      </c>
      <c r="BQ132" s="296">
        <v>950</v>
      </c>
      <c r="BR132" s="296">
        <v>1000</v>
      </c>
      <c r="BS132" s="296">
        <v>1050</v>
      </c>
      <c r="BT132" s="296">
        <v>1100</v>
      </c>
      <c r="BU132" s="296">
        <v>1150</v>
      </c>
      <c r="BV132" s="296">
        <v>1200</v>
      </c>
      <c r="BW132" s="296">
        <v>1250</v>
      </c>
      <c r="BX132" s="296">
        <v>1300</v>
      </c>
      <c r="BY132" s="296">
        <v>1350</v>
      </c>
      <c r="BZ132" s="296">
        <v>1400</v>
      </c>
      <c r="CA132" s="296">
        <v>1450</v>
      </c>
      <c r="CB132" s="296">
        <v>1500</v>
      </c>
      <c r="CC132" s="296">
        <v>1550</v>
      </c>
      <c r="CD132" s="296">
        <v>1600</v>
      </c>
      <c r="CE132" s="296">
        <v>1650</v>
      </c>
      <c r="CF132" s="296">
        <v>1700</v>
      </c>
      <c r="CG132" s="296">
        <v>1750</v>
      </c>
      <c r="CH132" s="296">
        <v>1800</v>
      </c>
      <c r="CI132" s="296">
        <v>1850</v>
      </c>
      <c r="CJ132" s="296">
        <v>1900</v>
      </c>
      <c r="CK132" s="296">
        <v>1950</v>
      </c>
      <c r="CL132" s="296">
        <v>2000</v>
      </c>
      <c r="CM132" s="296">
        <v>2050</v>
      </c>
      <c r="CN132" s="296">
        <v>2100</v>
      </c>
      <c r="CO132" s="296">
        <v>2150</v>
      </c>
      <c r="CP132" s="296">
        <v>2200</v>
      </c>
      <c r="CQ132" s="296">
        <v>2250</v>
      </c>
      <c r="CR132" s="296">
        <v>2300</v>
      </c>
      <c r="CS132" s="296">
        <v>2350</v>
      </c>
      <c r="CT132" s="296">
        <v>2400</v>
      </c>
      <c r="CU132" s="296">
        <v>2450</v>
      </c>
      <c r="CV132" s="296">
        <v>2500</v>
      </c>
      <c r="CW132" s="296">
        <v>2550</v>
      </c>
      <c r="CX132" s="296">
        <v>2600</v>
      </c>
      <c r="CY132" s="296">
        <v>2650</v>
      </c>
      <c r="CZ132" s="296">
        <v>2700</v>
      </c>
      <c r="DA132" s="296">
        <v>2750</v>
      </c>
      <c r="DB132" s="296">
        <v>2800</v>
      </c>
      <c r="DC132" s="296">
        <v>2850</v>
      </c>
      <c r="DD132" s="296">
        <v>2900</v>
      </c>
      <c r="DE132" s="406">
        <v>2950</v>
      </c>
      <c r="DF132" s="407">
        <v>3000</v>
      </c>
    </row>
    <row r="133" spans="1:110" x14ac:dyDescent="0.25">
      <c r="A133" s="297" t="s">
        <v>61</v>
      </c>
      <c r="B133" s="298" t="s">
        <v>31</v>
      </c>
      <c r="C133" s="299"/>
      <c r="D133" s="300"/>
      <c r="E133" s="300"/>
      <c r="F133" s="300"/>
      <c r="G133" s="300"/>
      <c r="H133" s="301">
        <f t="shared" ref="H133:BF133" si="58">((H$132-$H$4)/1000)*$M$18*(($C$8/70)^$W$18)*IF($C$13=1,$AE$18,IF($C$13=2,$AF$18,IF($C$13=3,$AG$18,1)))</f>
        <v>166.65444679776888</v>
      </c>
      <c r="I133" s="301">
        <f t="shared" si="58"/>
        <v>222.20592906369188</v>
      </c>
      <c r="J133" s="301">
        <f t="shared" si="58"/>
        <v>277.75741132961485</v>
      </c>
      <c r="K133" s="301">
        <f t="shared" si="58"/>
        <v>333.30889359553777</v>
      </c>
      <c r="L133" s="301">
        <f t="shared" si="58"/>
        <v>388.8603758614608</v>
      </c>
      <c r="M133" s="301">
        <f t="shared" si="58"/>
        <v>444.41185812738377</v>
      </c>
      <c r="N133" s="301">
        <f t="shared" si="58"/>
        <v>499.96334039330668</v>
      </c>
      <c r="O133" s="301">
        <f t="shared" si="58"/>
        <v>555.51482265922971</v>
      </c>
      <c r="P133" s="301">
        <f t="shared" si="58"/>
        <v>611.06630492515274</v>
      </c>
      <c r="Q133" s="301">
        <f t="shared" si="58"/>
        <v>666.61778719107554</v>
      </c>
      <c r="R133" s="301">
        <f t="shared" si="58"/>
        <v>722.16926945699856</v>
      </c>
      <c r="S133" s="301">
        <f t="shared" si="58"/>
        <v>777.72075172292159</v>
      </c>
      <c r="T133" s="301">
        <f t="shared" si="58"/>
        <v>833.2722339888445</v>
      </c>
      <c r="U133" s="301">
        <f t="shared" si="58"/>
        <v>888.82371625476753</v>
      </c>
      <c r="V133" s="301">
        <f t="shared" si="58"/>
        <v>944.37519852069033</v>
      </c>
      <c r="W133" s="301">
        <f t="shared" si="58"/>
        <v>999.92668078661336</v>
      </c>
      <c r="X133" s="301">
        <f t="shared" si="58"/>
        <v>1055.4781630525363</v>
      </c>
      <c r="Y133" s="301">
        <f t="shared" si="58"/>
        <v>1111.0296453184594</v>
      </c>
      <c r="Z133" s="301">
        <f t="shared" si="58"/>
        <v>1166.5811275843823</v>
      </c>
      <c r="AA133" s="301">
        <f t="shared" si="58"/>
        <v>1222.1326098503055</v>
      </c>
      <c r="AB133" s="301">
        <f t="shared" si="58"/>
        <v>1277.6840921162282</v>
      </c>
      <c r="AC133" s="301">
        <f t="shared" si="58"/>
        <v>1333.2355743821511</v>
      </c>
      <c r="AD133" s="301">
        <f t="shared" si="58"/>
        <v>1388.787056648074</v>
      </c>
      <c r="AE133" s="301">
        <f t="shared" si="58"/>
        <v>1444.3385389139971</v>
      </c>
      <c r="AF133" s="301">
        <f t="shared" si="58"/>
        <v>1499.89002117992</v>
      </c>
      <c r="AG133" s="301">
        <f t="shared" si="58"/>
        <v>1555.4415034458432</v>
      </c>
      <c r="AH133" s="301">
        <f t="shared" si="58"/>
        <v>1610.9929857117659</v>
      </c>
      <c r="AI133" s="301">
        <f t="shared" si="58"/>
        <v>1666.544467977689</v>
      </c>
      <c r="AJ133" s="301">
        <f t="shared" si="58"/>
        <v>1722.0959502436122</v>
      </c>
      <c r="AK133" s="301">
        <f t="shared" si="58"/>
        <v>1777.6474325095351</v>
      </c>
      <c r="AL133" s="301">
        <f t="shared" si="58"/>
        <v>1833.1989147754578</v>
      </c>
      <c r="AM133" s="301">
        <f t="shared" si="58"/>
        <v>1888.7503970413807</v>
      </c>
      <c r="AN133" s="301">
        <f t="shared" si="58"/>
        <v>1944.3018793073036</v>
      </c>
      <c r="AO133" s="301">
        <f t="shared" si="58"/>
        <v>1999.8533615732267</v>
      </c>
      <c r="AP133" s="301">
        <f t="shared" si="58"/>
        <v>2055.4048438391501</v>
      </c>
      <c r="AQ133" s="301">
        <f t="shared" si="58"/>
        <v>2110.9563261050725</v>
      </c>
      <c r="AR133" s="301">
        <f t="shared" si="58"/>
        <v>2166.5078083709955</v>
      </c>
      <c r="AS133" s="301">
        <f t="shared" si="58"/>
        <v>2222.0592906369188</v>
      </c>
      <c r="AT133" s="301">
        <f t="shared" si="58"/>
        <v>2277.6107729028413</v>
      </c>
      <c r="AU133" s="301">
        <f t="shared" si="58"/>
        <v>2333.1622551687647</v>
      </c>
      <c r="AV133" s="301">
        <f t="shared" si="58"/>
        <v>2388.7137374346871</v>
      </c>
      <c r="AW133" s="301">
        <f t="shared" si="58"/>
        <v>2444.2652197006109</v>
      </c>
      <c r="AX133" s="301">
        <f t="shared" si="58"/>
        <v>2499.8167019665334</v>
      </c>
      <c r="AY133" s="301">
        <f t="shared" si="58"/>
        <v>2555.3681842324563</v>
      </c>
      <c r="AZ133" s="301">
        <f t="shared" si="58"/>
        <v>2610.9196664983792</v>
      </c>
      <c r="BA133" s="301">
        <f t="shared" si="58"/>
        <v>2666.4711487643021</v>
      </c>
      <c r="BB133" s="301">
        <f t="shared" si="58"/>
        <v>2722.0226310302255</v>
      </c>
      <c r="BC133" s="301">
        <f t="shared" si="58"/>
        <v>2777.574113296148</v>
      </c>
      <c r="BD133" s="301">
        <f t="shared" si="58"/>
        <v>2833.1255955620709</v>
      </c>
      <c r="BE133" s="301">
        <f t="shared" si="58"/>
        <v>2888.6770778279943</v>
      </c>
      <c r="BF133" s="301">
        <f t="shared" si="58"/>
        <v>2944.2285600939172</v>
      </c>
      <c r="BH133" s="6">
        <f t="shared" ref="BH133:BW144" si="59">H137/H133</f>
        <v>1.2412886546405635</v>
      </c>
      <c r="BI133" s="6">
        <f t="shared" si="59"/>
        <v>1.2412886546405633</v>
      </c>
      <c r="BJ133" s="6">
        <f t="shared" si="59"/>
        <v>1.2412886546405633</v>
      </c>
      <c r="BK133" s="6">
        <f t="shared" si="59"/>
        <v>1.2412886546405635</v>
      </c>
      <c r="BL133" s="6">
        <f t="shared" si="59"/>
        <v>1.2412886546405633</v>
      </c>
      <c r="BM133" s="6">
        <f t="shared" si="59"/>
        <v>1.2412886546405633</v>
      </c>
      <c r="BN133" s="6">
        <f t="shared" si="59"/>
        <v>1.2412886546405635</v>
      </c>
      <c r="BO133" s="6">
        <f t="shared" si="59"/>
        <v>1.2412886546405633</v>
      </c>
      <c r="BP133" s="6">
        <f t="shared" si="59"/>
        <v>1.2412886546405633</v>
      </c>
      <c r="BQ133" s="6">
        <f t="shared" si="59"/>
        <v>1.2412886546405635</v>
      </c>
      <c r="BR133" s="6">
        <f t="shared" si="59"/>
        <v>1.2412886546405633</v>
      </c>
      <c r="BS133" s="6">
        <f t="shared" si="59"/>
        <v>1.2412886546405633</v>
      </c>
      <c r="BT133" s="6">
        <f t="shared" si="59"/>
        <v>1.2412886546405633</v>
      </c>
      <c r="BU133" s="6">
        <f t="shared" si="59"/>
        <v>1.2412886546405633</v>
      </c>
      <c r="BV133" s="6">
        <f t="shared" si="59"/>
        <v>1.2412886546405633</v>
      </c>
      <c r="BW133" s="6">
        <f t="shared" si="59"/>
        <v>1.2412886546405635</v>
      </c>
      <c r="BX133" s="6">
        <f t="shared" ref="BX133:CM144" si="60">X137/X133</f>
        <v>1.2412886546405633</v>
      </c>
      <c r="BY133" s="6">
        <f t="shared" si="60"/>
        <v>1.2412886546405633</v>
      </c>
      <c r="BZ133" s="6">
        <f t="shared" si="60"/>
        <v>1.2412886546405633</v>
      </c>
      <c r="CA133" s="6">
        <f t="shared" si="60"/>
        <v>1.2412886546405633</v>
      </c>
      <c r="CB133" s="6">
        <f t="shared" si="60"/>
        <v>1.241288654640563</v>
      </c>
      <c r="CC133" s="6">
        <f t="shared" si="60"/>
        <v>1.2412886546405635</v>
      </c>
      <c r="CD133" s="6">
        <f t="shared" si="60"/>
        <v>1.2412886546405633</v>
      </c>
      <c r="CE133" s="6">
        <f t="shared" si="60"/>
        <v>1.2412886546405633</v>
      </c>
      <c r="CF133" s="6">
        <f t="shared" si="60"/>
        <v>1.2412886546405633</v>
      </c>
      <c r="CG133" s="6">
        <f t="shared" si="60"/>
        <v>1.2412886546405633</v>
      </c>
      <c r="CH133" s="6">
        <f t="shared" si="60"/>
        <v>1.2412886546405633</v>
      </c>
      <c r="CI133" s="6">
        <f t="shared" si="60"/>
        <v>1.2412886546405633</v>
      </c>
      <c r="CJ133" s="6">
        <f t="shared" si="60"/>
        <v>1.241288654640563</v>
      </c>
      <c r="CK133" s="6">
        <f t="shared" si="60"/>
        <v>1.2412886546405633</v>
      </c>
      <c r="CL133" s="6">
        <f t="shared" si="60"/>
        <v>1.2412886546405635</v>
      </c>
      <c r="CM133" s="6">
        <f t="shared" si="60"/>
        <v>1.2412886546405633</v>
      </c>
      <c r="CN133" s="6">
        <f t="shared" ref="CN133:DC144" si="61">AN137/AN133</f>
        <v>1.2412886546405635</v>
      </c>
      <c r="CO133" s="6">
        <f t="shared" si="61"/>
        <v>1.2412886546405635</v>
      </c>
      <c r="CP133" s="6">
        <f t="shared" si="61"/>
        <v>1.241288654640563</v>
      </c>
      <c r="CQ133" s="6">
        <f t="shared" si="61"/>
        <v>1.2412886546405633</v>
      </c>
      <c r="CR133" s="6">
        <f t="shared" si="61"/>
        <v>1.2412886546405635</v>
      </c>
      <c r="CS133" s="6">
        <f t="shared" si="61"/>
        <v>1.2412886546405633</v>
      </c>
      <c r="CT133" s="6">
        <f t="shared" si="61"/>
        <v>1.2412886546405633</v>
      </c>
      <c r="CU133" s="6">
        <f t="shared" si="61"/>
        <v>1.2412886546405633</v>
      </c>
      <c r="CV133" s="6">
        <f t="shared" si="61"/>
        <v>1.2412886546405635</v>
      </c>
      <c r="CW133" s="6">
        <f t="shared" si="61"/>
        <v>1.2412886546405633</v>
      </c>
      <c r="CX133" s="6">
        <f t="shared" si="61"/>
        <v>1.2412886546405633</v>
      </c>
      <c r="CY133" s="6">
        <f t="shared" si="61"/>
        <v>1.241288654640563</v>
      </c>
      <c r="CZ133" s="6">
        <f t="shared" si="61"/>
        <v>1.2412886546405635</v>
      </c>
      <c r="DA133" s="6">
        <f t="shared" si="61"/>
        <v>1.2412886546405635</v>
      </c>
      <c r="DB133" s="6">
        <f t="shared" si="61"/>
        <v>1.2412886546405633</v>
      </c>
      <c r="DC133" s="6">
        <f t="shared" si="61"/>
        <v>1.2412886546405633</v>
      </c>
      <c r="DD133" s="6">
        <f t="shared" ref="DD133:DF144" si="62">BD137/BD133</f>
        <v>1.2412886546405633</v>
      </c>
      <c r="DE133" s="6">
        <f t="shared" si="62"/>
        <v>1.2412886546405633</v>
      </c>
      <c r="DF133" s="6">
        <f t="shared" si="62"/>
        <v>1.2412886546405633</v>
      </c>
    </row>
    <row r="134" spans="1:110" x14ac:dyDescent="0.25">
      <c r="A134" s="297"/>
      <c r="B134" s="302" t="s">
        <v>32</v>
      </c>
      <c r="C134" s="303"/>
      <c r="D134" s="304"/>
      <c r="E134" s="304"/>
      <c r="F134" s="304"/>
      <c r="G134" s="304"/>
      <c r="H134" s="305">
        <f t="shared" ref="H134:BF134" si="63">((H$132-$H$4)/1000)*$N$18*(($C$8/70)^$X$18)*IF($C$13=1,$AE$18,IF($C$13=2,$AF$18,IF($C$13=3,$AG$18,1)))</f>
        <v>186.39861978578773</v>
      </c>
      <c r="I134" s="305">
        <f t="shared" si="63"/>
        <v>248.53149304771702</v>
      </c>
      <c r="J134" s="305">
        <f t="shared" si="63"/>
        <v>310.6643663096462</v>
      </c>
      <c r="K134" s="305">
        <f t="shared" si="63"/>
        <v>372.79723957157546</v>
      </c>
      <c r="L134" s="305">
        <f t="shared" si="63"/>
        <v>434.93011283350472</v>
      </c>
      <c r="M134" s="305">
        <f t="shared" si="63"/>
        <v>497.06298609543404</v>
      </c>
      <c r="N134" s="305">
        <f t="shared" si="63"/>
        <v>559.19585935736313</v>
      </c>
      <c r="O134" s="305">
        <f t="shared" si="63"/>
        <v>621.3287326192924</v>
      </c>
      <c r="P134" s="305">
        <f t="shared" si="63"/>
        <v>683.46160588122189</v>
      </c>
      <c r="Q134" s="305">
        <f t="shared" si="63"/>
        <v>745.59447914315092</v>
      </c>
      <c r="R134" s="305">
        <f t="shared" si="63"/>
        <v>807.7273524050803</v>
      </c>
      <c r="S134" s="305">
        <f t="shared" si="63"/>
        <v>869.86022566700944</v>
      </c>
      <c r="T134" s="305">
        <f t="shared" si="63"/>
        <v>931.99309892893859</v>
      </c>
      <c r="U134" s="305">
        <f t="shared" si="63"/>
        <v>994.12597219086808</v>
      </c>
      <c r="V134" s="305">
        <f t="shared" si="63"/>
        <v>1056.2588454527972</v>
      </c>
      <c r="W134" s="305">
        <f t="shared" si="63"/>
        <v>1118.3917187147263</v>
      </c>
      <c r="X134" s="305">
        <f t="shared" si="63"/>
        <v>1180.5245919766555</v>
      </c>
      <c r="Y134" s="305">
        <f t="shared" si="63"/>
        <v>1242.6574652385848</v>
      </c>
      <c r="Z134" s="305">
        <f t="shared" si="63"/>
        <v>1304.7903385005143</v>
      </c>
      <c r="AA134" s="305">
        <f t="shared" si="63"/>
        <v>1366.9232117624438</v>
      </c>
      <c r="AB134" s="305">
        <f t="shared" si="63"/>
        <v>1429.0560850243724</v>
      </c>
      <c r="AC134" s="305">
        <f t="shared" si="63"/>
        <v>1491.1889582863018</v>
      </c>
      <c r="AD134" s="305">
        <f t="shared" si="63"/>
        <v>1553.3218315482313</v>
      </c>
      <c r="AE134" s="305">
        <f t="shared" si="63"/>
        <v>1615.4547048101606</v>
      </c>
      <c r="AF134" s="305">
        <f t="shared" si="63"/>
        <v>1677.5875780720896</v>
      </c>
      <c r="AG134" s="305">
        <f t="shared" si="63"/>
        <v>1739.7204513340189</v>
      </c>
      <c r="AH134" s="305">
        <f t="shared" si="63"/>
        <v>1801.8533245959482</v>
      </c>
      <c r="AI134" s="305">
        <f t="shared" si="63"/>
        <v>1863.9861978578772</v>
      </c>
      <c r="AJ134" s="305">
        <f t="shared" si="63"/>
        <v>1926.1190711198064</v>
      </c>
      <c r="AK134" s="305">
        <f t="shared" si="63"/>
        <v>1988.2519443817362</v>
      </c>
      <c r="AL134" s="305">
        <f t="shared" si="63"/>
        <v>2050.384817643665</v>
      </c>
      <c r="AM134" s="305">
        <f t="shared" si="63"/>
        <v>2112.5176909055945</v>
      </c>
      <c r="AN134" s="305">
        <f t="shared" si="63"/>
        <v>2174.6505641675235</v>
      </c>
      <c r="AO134" s="305">
        <f t="shared" si="63"/>
        <v>2236.7834374294525</v>
      </c>
      <c r="AP134" s="305">
        <f t="shared" si="63"/>
        <v>2298.9163106913825</v>
      </c>
      <c r="AQ134" s="305">
        <f t="shared" si="63"/>
        <v>2361.0491839533111</v>
      </c>
      <c r="AR134" s="305">
        <f t="shared" si="63"/>
        <v>2423.1820572152405</v>
      </c>
      <c r="AS134" s="305">
        <f t="shared" si="63"/>
        <v>2485.3149304771696</v>
      </c>
      <c r="AT134" s="305">
        <f t="shared" si="63"/>
        <v>2547.4478037390986</v>
      </c>
      <c r="AU134" s="305">
        <f t="shared" si="63"/>
        <v>2609.5806770010286</v>
      </c>
      <c r="AV134" s="305">
        <f t="shared" si="63"/>
        <v>2671.7135502629576</v>
      </c>
      <c r="AW134" s="305">
        <f t="shared" si="63"/>
        <v>2733.8464235248875</v>
      </c>
      <c r="AX134" s="305">
        <f t="shared" si="63"/>
        <v>2795.9792967868161</v>
      </c>
      <c r="AY134" s="305">
        <f t="shared" si="63"/>
        <v>2858.1121700487447</v>
      </c>
      <c r="AZ134" s="305">
        <f t="shared" si="63"/>
        <v>2920.2450433106746</v>
      </c>
      <c r="BA134" s="305">
        <f t="shared" si="63"/>
        <v>2982.3779165726037</v>
      </c>
      <c r="BB134" s="305">
        <f t="shared" si="63"/>
        <v>3044.5107898345327</v>
      </c>
      <c r="BC134" s="305">
        <f t="shared" si="63"/>
        <v>3106.6436630964627</v>
      </c>
      <c r="BD134" s="305">
        <f t="shared" si="63"/>
        <v>3168.7765363583912</v>
      </c>
      <c r="BE134" s="305">
        <f t="shared" si="63"/>
        <v>3230.9094096203212</v>
      </c>
      <c r="BF134" s="305">
        <f t="shared" si="63"/>
        <v>3293.0422828822498</v>
      </c>
      <c r="BH134" s="6">
        <f t="shared" si="59"/>
        <v>1.2391179152698479</v>
      </c>
      <c r="BI134" s="6">
        <f t="shared" si="59"/>
        <v>1.2391179152698477</v>
      </c>
      <c r="BJ134" s="6">
        <f t="shared" si="59"/>
        <v>1.2391179152698479</v>
      </c>
      <c r="BK134" s="6">
        <f t="shared" si="59"/>
        <v>1.2391179152698479</v>
      </c>
      <c r="BL134" s="6">
        <f t="shared" si="59"/>
        <v>1.2391179152698477</v>
      </c>
      <c r="BM134" s="6">
        <f t="shared" si="59"/>
        <v>1.2391179152698477</v>
      </c>
      <c r="BN134" s="6">
        <f t="shared" si="59"/>
        <v>1.2391179152698477</v>
      </c>
      <c r="BO134" s="6">
        <f t="shared" si="59"/>
        <v>1.2391179152698479</v>
      </c>
      <c r="BP134" s="6">
        <f t="shared" si="59"/>
        <v>1.2391179152698473</v>
      </c>
      <c r="BQ134" s="6">
        <f t="shared" si="59"/>
        <v>1.2391179152698479</v>
      </c>
      <c r="BR134" s="6">
        <f t="shared" si="59"/>
        <v>1.2391179152698477</v>
      </c>
      <c r="BS134" s="6">
        <f t="shared" si="59"/>
        <v>1.2391179152698477</v>
      </c>
      <c r="BT134" s="6">
        <f t="shared" si="59"/>
        <v>1.2391179152698477</v>
      </c>
      <c r="BU134" s="6">
        <f t="shared" si="59"/>
        <v>1.2391179152698477</v>
      </c>
      <c r="BV134" s="6">
        <f t="shared" si="59"/>
        <v>1.2391179152698477</v>
      </c>
      <c r="BW134" s="6">
        <f t="shared" si="59"/>
        <v>1.2391179152698477</v>
      </c>
      <c r="BX134" s="6">
        <f t="shared" si="60"/>
        <v>1.2391179152698479</v>
      </c>
      <c r="BY134" s="6">
        <f t="shared" si="60"/>
        <v>1.2391179152698479</v>
      </c>
      <c r="BZ134" s="6">
        <f t="shared" si="60"/>
        <v>1.2391179152698477</v>
      </c>
      <c r="CA134" s="6">
        <f t="shared" si="60"/>
        <v>1.2391179152698473</v>
      </c>
      <c r="CB134" s="6">
        <f t="shared" si="60"/>
        <v>1.2391179152698479</v>
      </c>
      <c r="CC134" s="6">
        <f t="shared" si="60"/>
        <v>1.2391179152698479</v>
      </c>
      <c r="CD134" s="6">
        <f t="shared" si="60"/>
        <v>1.2391179152698477</v>
      </c>
      <c r="CE134" s="6">
        <f t="shared" si="60"/>
        <v>1.2391179152698477</v>
      </c>
      <c r="CF134" s="6">
        <f t="shared" si="60"/>
        <v>1.2391179152698477</v>
      </c>
      <c r="CG134" s="6">
        <f t="shared" si="60"/>
        <v>1.2391179152698477</v>
      </c>
      <c r="CH134" s="6">
        <f t="shared" si="60"/>
        <v>1.2391179152698477</v>
      </c>
      <c r="CI134" s="6">
        <f t="shared" si="60"/>
        <v>1.2391179152698477</v>
      </c>
      <c r="CJ134" s="6">
        <f t="shared" si="60"/>
        <v>1.2391179152698479</v>
      </c>
      <c r="CK134" s="6">
        <f t="shared" si="60"/>
        <v>1.2391179152698477</v>
      </c>
      <c r="CL134" s="6">
        <f t="shared" si="60"/>
        <v>1.2391179152698475</v>
      </c>
      <c r="CM134" s="6">
        <f t="shared" si="60"/>
        <v>1.2391179152698477</v>
      </c>
      <c r="CN134" s="6">
        <f t="shared" si="61"/>
        <v>1.2391179152698479</v>
      </c>
      <c r="CO134" s="6">
        <f t="shared" si="61"/>
        <v>1.2391179152698477</v>
      </c>
      <c r="CP134" s="6">
        <f t="shared" si="61"/>
        <v>1.2391179152698477</v>
      </c>
      <c r="CQ134" s="6">
        <f t="shared" si="61"/>
        <v>1.2391179152698479</v>
      </c>
      <c r="CR134" s="6">
        <f t="shared" si="61"/>
        <v>1.2391179152698477</v>
      </c>
      <c r="CS134" s="6">
        <f t="shared" si="61"/>
        <v>1.2391179152698479</v>
      </c>
      <c r="CT134" s="6">
        <f t="shared" si="61"/>
        <v>1.2391179152698479</v>
      </c>
      <c r="CU134" s="6">
        <f t="shared" si="61"/>
        <v>1.2391179152698477</v>
      </c>
      <c r="CV134" s="6">
        <f t="shared" si="61"/>
        <v>1.2391179152698477</v>
      </c>
      <c r="CW134" s="6">
        <f t="shared" si="61"/>
        <v>1.2391179152698473</v>
      </c>
      <c r="CX134" s="6">
        <f t="shared" si="61"/>
        <v>1.2391179152698477</v>
      </c>
      <c r="CY134" s="6">
        <f t="shared" si="61"/>
        <v>1.2391179152698479</v>
      </c>
      <c r="CZ134" s="6">
        <f t="shared" si="61"/>
        <v>1.2391179152698477</v>
      </c>
      <c r="DA134" s="6">
        <f t="shared" si="61"/>
        <v>1.2391179152698479</v>
      </c>
      <c r="DB134" s="6">
        <f t="shared" si="61"/>
        <v>1.2391179152698479</v>
      </c>
      <c r="DC134" s="6">
        <f t="shared" si="61"/>
        <v>1.2391179152698477</v>
      </c>
      <c r="DD134" s="6">
        <f t="shared" si="62"/>
        <v>1.2391179152698479</v>
      </c>
      <c r="DE134" s="6">
        <f t="shared" si="62"/>
        <v>1.2391179152698477</v>
      </c>
      <c r="DF134" s="6">
        <f t="shared" si="62"/>
        <v>1.2391179152698479</v>
      </c>
    </row>
    <row r="135" spans="1:110" x14ac:dyDescent="0.25">
      <c r="A135" s="297"/>
      <c r="B135" s="302" t="s">
        <v>33</v>
      </c>
      <c r="C135" s="303"/>
      <c r="D135" s="304"/>
      <c r="E135" s="304"/>
      <c r="F135" s="304"/>
      <c r="G135" s="304"/>
      <c r="H135" s="305">
        <f t="shared" ref="H135:BF135" si="64">((H$132-$H$4)/1000)*$P$18*(($C$8/70)^$Z$18)*IF($C$13=1,$AE$18,IF($C$13=2,$AF$18,IF($C$13=3,$AG$18,1)))</f>
        <v>262.56267765774999</v>
      </c>
      <c r="I135" s="305">
        <f t="shared" si="64"/>
        <v>350.08357021033333</v>
      </c>
      <c r="J135" s="305">
        <f t="shared" si="64"/>
        <v>437.60446276291663</v>
      </c>
      <c r="K135" s="305">
        <f t="shared" si="64"/>
        <v>525.12535531549997</v>
      </c>
      <c r="L135" s="305">
        <f t="shared" si="64"/>
        <v>612.64624786808326</v>
      </c>
      <c r="M135" s="305">
        <f t="shared" si="64"/>
        <v>700.16714042066667</v>
      </c>
      <c r="N135" s="305">
        <f t="shared" si="64"/>
        <v>787.68803297324996</v>
      </c>
      <c r="O135" s="305">
        <f t="shared" si="64"/>
        <v>875.20892552583325</v>
      </c>
      <c r="P135" s="305">
        <f t="shared" si="64"/>
        <v>962.72981807841654</v>
      </c>
      <c r="Q135" s="305">
        <f t="shared" si="64"/>
        <v>1050.2507106309999</v>
      </c>
      <c r="R135" s="305">
        <f t="shared" si="64"/>
        <v>1137.7716031835832</v>
      </c>
      <c r="S135" s="305">
        <f t="shared" si="64"/>
        <v>1225.2924957361665</v>
      </c>
      <c r="T135" s="305">
        <f t="shared" si="64"/>
        <v>1312.8133882887498</v>
      </c>
      <c r="U135" s="305">
        <f t="shared" si="64"/>
        <v>1400.3342808413333</v>
      </c>
      <c r="V135" s="305">
        <f t="shared" si="64"/>
        <v>1487.8551733939166</v>
      </c>
      <c r="W135" s="305">
        <f t="shared" si="64"/>
        <v>1575.3760659464999</v>
      </c>
      <c r="X135" s="305">
        <f t="shared" si="64"/>
        <v>1662.896958499083</v>
      </c>
      <c r="Y135" s="305">
        <f t="shared" si="64"/>
        <v>1750.4178510516665</v>
      </c>
      <c r="Z135" s="305">
        <f t="shared" si="64"/>
        <v>1837.9387436042498</v>
      </c>
      <c r="AA135" s="305">
        <f t="shared" si="64"/>
        <v>1925.4596361568331</v>
      </c>
      <c r="AB135" s="305">
        <f t="shared" si="64"/>
        <v>2012.9805287094159</v>
      </c>
      <c r="AC135" s="305">
        <f t="shared" si="64"/>
        <v>2100.5014212619999</v>
      </c>
      <c r="AD135" s="305">
        <f t="shared" si="64"/>
        <v>2188.0223138145834</v>
      </c>
      <c r="AE135" s="305">
        <f t="shared" si="64"/>
        <v>2275.5432063671665</v>
      </c>
      <c r="AF135" s="305">
        <f t="shared" si="64"/>
        <v>2363.06409891975</v>
      </c>
      <c r="AG135" s="305">
        <f t="shared" si="64"/>
        <v>2450.5849914723331</v>
      </c>
      <c r="AH135" s="305">
        <f t="shared" si="64"/>
        <v>2538.1058840249166</v>
      </c>
      <c r="AI135" s="305">
        <f t="shared" si="64"/>
        <v>2625.6267765774996</v>
      </c>
      <c r="AJ135" s="305">
        <f t="shared" si="64"/>
        <v>2713.1476691300832</v>
      </c>
      <c r="AK135" s="305">
        <f t="shared" si="64"/>
        <v>2800.6685616826667</v>
      </c>
      <c r="AL135" s="305">
        <f t="shared" si="64"/>
        <v>2888.1894542352493</v>
      </c>
      <c r="AM135" s="305">
        <f t="shared" si="64"/>
        <v>2975.7103467878333</v>
      </c>
      <c r="AN135" s="305">
        <f t="shared" si="64"/>
        <v>3063.2312393404163</v>
      </c>
      <c r="AO135" s="305">
        <f t="shared" si="64"/>
        <v>3150.7521318929998</v>
      </c>
      <c r="AP135" s="305">
        <f t="shared" si="64"/>
        <v>3238.2730244455834</v>
      </c>
      <c r="AQ135" s="305">
        <f t="shared" si="64"/>
        <v>3325.793916998166</v>
      </c>
      <c r="AR135" s="305">
        <f t="shared" si="64"/>
        <v>3413.3148095507495</v>
      </c>
      <c r="AS135" s="305">
        <f t="shared" si="64"/>
        <v>3500.835702103333</v>
      </c>
      <c r="AT135" s="305">
        <f t="shared" si="64"/>
        <v>3588.3565946559161</v>
      </c>
      <c r="AU135" s="305">
        <f t="shared" si="64"/>
        <v>3675.8774872084996</v>
      </c>
      <c r="AV135" s="305">
        <f t="shared" si="64"/>
        <v>3763.3983797610827</v>
      </c>
      <c r="AW135" s="305">
        <f t="shared" si="64"/>
        <v>3850.9192723136662</v>
      </c>
      <c r="AX135" s="305">
        <f t="shared" si="64"/>
        <v>3938.4401648662497</v>
      </c>
      <c r="AY135" s="305">
        <f t="shared" si="64"/>
        <v>4025.9610574188318</v>
      </c>
      <c r="AZ135" s="305">
        <f t="shared" si="64"/>
        <v>4113.4819499714167</v>
      </c>
      <c r="BA135" s="305">
        <f t="shared" si="64"/>
        <v>4201.0028425239998</v>
      </c>
      <c r="BB135" s="305">
        <f t="shared" si="64"/>
        <v>4288.5237350765829</v>
      </c>
      <c r="BC135" s="305">
        <f t="shared" si="64"/>
        <v>4376.0446276291668</v>
      </c>
      <c r="BD135" s="305">
        <f t="shared" si="64"/>
        <v>4463.565520181749</v>
      </c>
      <c r="BE135" s="305">
        <f t="shared" si="64"/>
        <v>4551.086412734333</v>
      </c>
      <c r="BF135" s="305">
        <f t="shared" si="64"/>
        <v>4638.607305286916</v>
      </c>
      <c r="BH135" s="6">
        <f t="shared" si="59"/>
        <v>1.1899316951317995</v>
      </c>
      <c r="BI135" s="6">
        <f t="shared" si="59"/>
        <v>1.1899316951317997</v>
      </c>
      <c r="BJ135" s="6">
        <f t="shared" si="59"/>
        <v>1.1899316951317997</v>
      </c>
      <c r="BK135" s="6">
        <f t="shared" si="59"/>
        <v>1.1899316951317995</v>
      </c>
      <c r="BL135" s="6">
        <f t="shared" si="59"/>
        <v>1.1899316951317997</v>
      </c>
      <c r="BM135" s="6">
        <f t="shared" si="59"/>
        <v>1.1899316951317997</v>
      </c>
      <c r="BN135" s="6">
        <f t="shared" si="59"/>
        <v>1.1899316951317995</v>
      </c>
      <c r="BO135" s="6">
        <f t="shared" si="59"/>
        <v>1.1899316951317997</v>
      </c>
      <c r="BP135" s="6">
        <f t="shared" si="59"/>
        <v>1.1899316951317997</v>
      </c>
      <c r="BQ135" s="6">
        <f t="shared" si="59"/>
        <v>1.1899316951317995</v>
      </c>
      <c r="BR135" s="6">
        <f t="shared" si="59"/>
        <v>1.1899316951317997</v>
      </c>
      <c r="BS135" s="6">
        <f t="shared" si="59"/>
        <v>1.1899316951317997</v>
      </c>
      <c r="BT135" s="6">
        <f t="shared" si="59"/>
        <v>1.1899316951317997</v>
      </c>
      <c r="BU135" s="6">
        <f t="shared" si="59"/>
        <v>1.1899316951317997</v>
      </c>
      <c r="BV135" s="6">
        <f t="shared" si="59"/>
        <v>1.1899316951317995</v>
      </c>
      <c r="BW135" s="6">
        <f t="shared" si="59"/>
        <v>1.1899316951317995</v>
      </c>
      <c r="BX135" s="6">
        <f t="shared" si="60"/>
        <v>1.1899316951317997</v>
      </c>
      <c r="BY135" s="6">
        <f t="shared" si="60"/>
        <v>1.1899316951317997</v>
      </c>
      <c r="BZ135" s="6">
        <f t="shared" si="60"/>
        <v>1.1899316951317997</v>
      </c>
      <c r="CA135" s="6">
        <f t="shared" si="60"/>
        <v>1.1899316951317997</v>
      </c>
      <c r="CB135" s="6">
        <f t="shared" si="60"/>
        <v>1.1899316951318</v>
      </c>
      <c r="CC135" s="6">
        <f t="shared" si="60"/>
        <v>1.1899316951317995</v>
      </c>
      <c r="CD135" s="6">
        <f t="shared" si="60"/>
        <v>1.1899316951317995</v>
      </c>
      <c r="CE135" s="6">
        <f t="shared" si="60"/>
        <v>1.1899316951317997</v>
      </c>
      <c r="CF135" s="6">
        <f t="shared" si="60"/>
        <v>1.1899316951317997</v>
      </c>
      <c r="CG135" s="6">
        <f t="shared" si="60"/>
        <v>1.1899316951317997</v>
      </c>
      <c r="CH135" s="6">
        <f t="shared" si="60"/>
        <v>1.1899316951317995</v>
      </c>
      <c r="CI135" s="6">
        <f t="shared" si="60"/>
        <v>1.1899316951317997</v>
      </c>
      <c r="CJ135" s="6">
        <f t="shared" si="60"/>
        <v>1.1899316951317997</v>
      </c>
      <c r="CK135" s="6">
        <f t="shared" si="60"/>
        <v>1.1899316951317997</v>
      </c>
      <c r="CL135" s="6">
        <f t="shared" si="60"/>
        <v>1.1899316951317997</v>
      </c>
      <c r="CM135" s="6">
        <f t="shared" si="60"/>
        <v>1.1899316951317995</v>
      </c>
      <c r="CN135" s="6">
        <f t="shared" si="61"/>
        <v>1.1899316951317997</v>
      </c>
      <c r="CO135" s="6">
        <f t="shared" si="61"/>
        <v>1.1899316951317995</v>
      </c>
      <c r="CP135" s="6">
        <f t="shared" si="61"/>
        <v>1.1899316951317997</v>
      </c>
      <c r="CQ135" s="6">
        <f t="shared" si="61"/>
        <v>1.1899316951317997</v>
      </c>
      <c r="CR135" s="6">
        <f t="shared" si="61"/>
        <v>1.1899316951317995</v>
      </c>
      <c r="CS135" s="6">
        <f t="shared" si="61"/>
        <v>1.1899316951317997</v>
      </c>
      <c r="CT135" s="6">
        <f t="shared" si="61"/>
        <v>1.1899316951317995</v>
      </c>
      <c r="CU135" s="6">
        <f t="shared" si="61"/>
        <v>1.1899316951317997</v>
      </c>
      <c r="CV135" s="6">
        <f t="shared" si="61"/>
        <v>1.1899316951317997</v>
      </c>
      <c r="CW135" s="6">
        <f t="shared" si="61"/>
        <v>1.1899316951317997</v>
      </c>
      <c r="CX135" s="6">
        <f t="shared" si="61"/>
        <v>1.1899316951317995</v>
      </c>
      <c r="CY135" s="6">
        <f t="shared" si="61"/>
        <v>1.1899316951318</v>
      </c>
      <c r="CZ135" s="6">
        <f t="shared" si="61"/>
        <v>1.1899316951317995</v>
      </c>
      <c r="DA135" s="6">
        <f t="shared" si="61"/>
        <v>1.1899316951317995</v>
      </c>
      <c r="DB135" s="6">
        <f t="shared" si="61"/>
        <v>1.1899316951317997</v>
      </c>
      <c r="DC135" s="6">
        <f t="shared" si="61"/>
        <v>1.1899316951317995</v>
      </c>
      <c r="DD135" s="6">
        <f t="shared" si="62"/>
        <v>1.1899316951317997</v>
      </c>
      <c r="DE135" s="6">
        <f t="shared" si="62"/>
        <v>1.1899316951317997</v>
      </c>
      <c r="DF135" s="6">
        <f t="shared" si="62"/>
        <v>1.1899316951317997</v>
      </c>
    </row>
    <row r="136" spans="1:110" ht="15.75" thickBot="1" x14ac:dyDescent="0.3">
      <c r="A136" s="297"/>
      <c r="B136" s="306" t="s">
        <v>34</v>
      </c>
      <c r="C136" s="307"/>
      <c r="D136" s="308"/>
      <c r="E136" s="308"/>
      <c r="F136" s="308"/>
      <c r="G136" s="308"/>
      <c r="H136" s="309">
        <f t="shared" ref="H136:BF136" si="65">((H$132-$H$4)/1000)*$Q$18*(($C$8/70)^$AA$18)*IF($C$13=1,$AE$18,IF($C$13=2,$AF$18,IF($C$13=3,$AG$18,1)))</f>
        <v>284.84475263508705</v>
      </c>
      <c r="I136" s="309">
        <f t="shared" si="65"/>
        <v>379.79300351344943</v>
      </c>
      <c r="J136" s="309">
        <f t="shared" si="65"/>
        <v>474.74125439181176</v>
      </c>
      <c r="K136" s="309">
        <f t="shared" si="65"/>
        <v>569.6895052701741</v>
      </c>
      <c r="L136" s="309">
        <f t="shared" si="65"/>
        <v>664.63775614853637</v>
      </c>
      <c r="M136" s="309">
        <f t="shared" si="65"/>
        <v>759.58600702689887</v>
      </c>
      <c r="N136" s="309">
        <f t="shared" si="65"/>
        <v>854.53425790526137</v>
      </c>
      <c r="O136" s="309">
        <f t="shared" si="65"/>
        <v>949.48250878362353</v>
      </c>
      <c r="P136" s="309">
        <f t="shared" si="65"/>
        <v>1044.4307596619858</v>
      </c>
      <c r="Q136" s="309">
        <f t="shared" si="65"/>
        <v>1139.3790105403482</v>
      </c>
      <c r="R136" s="309">
        <f t="shared" si="65"/>
        <v>1234.3272614187106</v>
      </c>
      <c r="S136" s="309">
        <f t="shared" si="65"/>
        <v>1329.2755122970727</v>
      </c>
      <c r="T136" s="309">
        <f t="shared" si="65"/>
        <v>1424.2237631754351</v>
      </c>
      <c r="U136" s="309">
        <f t="shared" si="65"/>
        <v>1519.1720140537977</v>
      </c>
      <c r="V136" s="309">
        <f t="shared" si="65"/>
        <v>1614.1202649321599</v>
      </c>
      <c r="W136" s="309">
        <f t="shared" si="65"/>
        <v>1709.0685158105227</v>
      </c>
      <c r="X136" s="309">
        <f t="shared" si="65"/>
        <v>1804.0167666888844</v>
      </c>
      <c r="Y136" s="309">
        <f t="shared" si="65"/>
        <v>1898.9650175672471</v>
      </c>
      <c r="Z136" s="309">
        <f t="shared" si="65"/>
        <v>1993.9132684456097</v>
      </c>
      <c r="AA136" s="309">
        <f t="shared" si="65"/>
        <v>2088.8615193239716</v>
      </c>
      <c r="AB136" s="309">
        <f t="shared" si="65"/>
        <v>2183.8097702023338</v>
      </c>
      <c r="AC136" s="309">
        <f t="shared" si="65"/>
        <v>2278.7580210806964</v>
      </c>
      <c r="AD136" s="309">
        <f t="shared" si="65"/>
        <v>2373.706271959059</v>
      </c>
      <c r="AE136" s="309">
        <f t="shared" si="65"/>
        <v>2468.6545228374212</v>
      </c>
      <c r="AF136" s="309">
        <f t="shared" si="65"/>
        <v>2563.6027737157833</v>
      </c>
      <c r="AG136" s="309">
        <f t="shared" si="65"/>
        <v>2658.5510245941455</v>
      </c>
      <c r="AH136" s="309">
        <f t="shared" si="65"/>
        <v>2753.4992754725081</v>
      </c>
      <c r="AI136" s="309">
        <f t="shared" si="65"/>
        <v>2848.4475263508702</v>
      </c>
      <c r="AJ136" s="309">
        <f t="shared" si="65"/>
        <v>2943.3957772292333</v>
      </c>
      <c r="AK136" s="309">
        <f t="shared" si="65"/>
        <v>3038.3440281075955</v>
      </c>
      <c r="AL136" s="309">
        <f t="shared" si="65"/>
        <v>3133.2922789859576</v>
      </c>
      <c r="AM136" s="309">
        <f t="shared" si="65"/>
        <v>3228.2405298643198</v>
      </c>
      <c r="AN136" s="309">
        <f t="shared" si="65"/>
        <v>3323.1887807426824</v>
      </c>
      <c r="AO136" s="309">
        <f t="shared" si="65"/>
        <v>3418.1370316210455</v>
      </c>
      <c r="AP136" s="309">
        <f t="shared" si="65"/>
        <v>3513.0852824994076</v>
      </c>
      <c r="AQ136" s="309">
        <f t="shared" si="65"/>
        <v>3608.0335333777689</v>
      </c>
      <c r="AR136" s="309">
        <f t="shared" si="65"/>
        <v>3702.981784256132</v>
      </c>
      <c r="AS136" s="309">
        <f t="shared" si="65"/>
        <v>3797.9300351344941</v>
      </c>
      <c r="AT136" s="309">
        <f t="shared" si="65"/>
        <v>3892.8782860128563</v>
      </c>
      <c r="AU136" s="309">
        <f t="shared" si="65"/>
        <v>3987.8265368912193</v>
      </c>
      <c r="AV136" s="309">
        <f t="shared" si="65"/>
        <v>4082.7747877695806</v>
      </c>
      <c r="AW136" s="309">
        <f t="shared" si="65"/>
        <v>4177.7230386479432</v>
      </c>
      <c r="AX136" s="309">
        <f t="shared" si="65"/>
        <v>4272.6712895263054</v>
      </c>
      <c r="AY136" s="309">
        <f t="shared" si="65"/>
        <v>4367.6195404046675</v>
      </c>
      <c r="AZ136" s="309">
        <f t="shared" si="65"/>
        <v>4462.5677912830306</v>
      </c>
      <c r="BA136" s="309">
        <f t="shared" si="65"/>
        <v>4557.5160421613928</v>
      </c>
      <c r="BB136" s="309">
        <f t="shared" si="65"/>
        <v>4652.4642930397558</v>
      </c>
      <c r="BC136" s="309">
        <f t="shared" si="65"/>
        <v>4747.412543918118</v>
      </c>
      <c r="BD136" s="309">
        <f t="shared" si="65"/>
        <v>4842.3607947964792</v>
      </c>
      <c r="BE136" s="309">
        <f t="shared" si="65"/>
        <v>4937.3090456748423</v>
      </c>
      <c r="BF136" s="309">
        <f t="shared" si="65"/>
        <v>5032.2572965532045</v>
      </c>
      <c r="BH136" s="6">
        <f t="shared" si="59"/>
        <v>1.2079347357582397</v>
      </c>
      <c r="BI136" s="6">
        <f t="shared" si="59"/>
        <v>1.2079347357582397</v>
      </c>
      <c r="BJ136" s="6">
        <f t="shared" si="59"/>
        <v>1.2079347357582395</v>
      </c>
      <c r="BK136" s="6">
        <f t="shared" si="59"/>
        <v>1.2079347357582397</v>
      </c>
      <c r="BL136" s="6">
        <f t="shared" si="59"/>
        <v>1.2079347357582397</v>
      </c>
      <c r="BM136" s="6">
        <f t="shared" si="59"/>
        <v>1.2079347357582397</v>
      </c>
      <c r="BN136" s="6">
        <f t="shared" si="59"/>
        <v>1.2079347357582393</v>
      </c>
      <c r="BO136" s="6">
        <f t="shared" si="59"/>
        <v>1.2079347357582395</v>
      </c>
      <c r="BP136" s="6">
        <f t="shared" si="59"/>
        <v>1.2079347357582397</v>
      </c>
      <c r="BQ136" s="6">
        <f t="shared" si="59"/>
        <v>1.2079347357582397</v>
      </c>
      <c r="BR136" s="6">
        <f t="shared" si="59"/>
        <v>1.2079347357582397</v>
      </c>
      <c r="BS136" s="6">
        <f t="shared" si="59"/>
        <v>1.2079347357582397</v>
      </c>
      <c r="BT136" s="6">
        <f t="shared" si="59"/>
        <v>1.2079347357582397</v>
      </c>
      <c r="BU136" s="6">
        <f t="shared" si="59"/>
        <v>1.2079347357582397</v>
      </c>
      <c r="BV136" s="6">
        <f t="shared" si="59"/>
        <v>1.2079347357582395</v>
      </c>
      <c r="BW136" s="6">
        <f t="shared" si="59"/>
        <v>1.2079347357582393</v>
      </c>
      <c r="BX136" s="6">
        <f t="shared" si="60"/>
        <v>1.20793473575824</v>
      </c>
      <c r="BY136" s="6">
        <f t="shared" si="60"/>
        <v>1.2079347357582395</v>
      </c>
      <c r="BZ136" s="6">
        <f t="shared" si="60"/>
        <v>1.2079347357582395</v>
      </c>
      <c r="CA136" s="6">
        <f t="shared" si="60"/>
        <v>1.2079347357582397</v>
      </c>
      <c r="CB136" s="6">
        <f t="shared" si="60"/>
        <v>1.2079347357582397</v>
      </c>
      <c r="CC136" s="6">
        <f t="shared" si="60"/>
        <v>1.2079347357582397</v>
      </c>
      <c r="CD136" s="6">
        <f t="shared" si="60"/>
        <v>1.2079347357582395</v>
      </c>
      <c r="CE136" s="6">
        <f t="shared" si="60"/>
        <v>1.2079347357582397</v>
      </c>
      <c r="CF136" s="6">
        <f t="shared" si="60"/>
        <v>1.20793473575824</v>
      </c>
      <c r="CG136" s="6">
        <f t="shared" si="60"/>
        <v>1.2079347357582397</v>
      </c>
      <c r="CH136" s="6">
        <f t="shared" si="60"/>
        <v>1.2079347357582397</v>
      </c>
      <c r="CI136" s="6">
        <f t="shared" si="60"/>
        <v>1.2079347357582397</v>
      </c>
      <c r="CJ136" s="6">
        <f t="shared" si="60"/>
        <v>1.2079347357582395</v>
      </c>
      <c r="CK136" s="6">
        <f t="shared" si="60"/>
        <v>1.2079347357582397</v>
      </c>
      <c r="CL136" s="6">
        <f t="shared" si="60"/>
        <v>1.2079347357582395</v>
      </c>
      <c r="CM136" s="6">
        <f t="shared" si="60"/>
        <v>1.2079347357582395</v>
      </c>
      <c r="CN136" s="6">
        <f t="shared" si="61"/>
        <v>1.2079347357582397</v>
      </c>
      <c r="CO136" s="6">
        <f t="shared" si="61"/>
        <v>1.2079347357582393</v>
      </c>
      <c r="CP136" s="6">
        <f t="shared" si="61"/>
        <v>1.2079347357582395</v>
      </c>
      <c r="CQ136" s="6">
        <f t="shared" si="61"/>
        <v>1.20793473575824</v>
      </c>
      <c r="CR136" s="6">
        <f t="shared" si="61"/>
        <v>1.2079347357582393</v>
      </c>
      <c r="CS136" s="6">
        <f t="shared" si="61"/>
        <v>1.2079347357582395</v>
      </c>
      <c r="CT136" s="6">
        <f t="shared" si="61"/>
        <v>1.2079347357582395</v>
      </c>
      <c r="CU136" s="6">
        <f t="shared" si="61"/>
        <v>1.2079347357582395</v>
      </c>
      <c r="CV136" s="6">
        <f t="shared" si="61"/>
        <v>1.2079347357582397</v>
      </c>
      <c r="CW136" s="6">
        <f t="shared" si="61"/>
        <v>1.2079347357582397</v>
      </c>
      <c r="CX136" s="6">
        <f t="shared" si="61"/>
        <v>1.2079347357582397</v>
      </c>
      <c r="CY136" s="6">
        <f t="shared" si="61"/>
        <v>1.2079347357582397</v>
      </c>
      <c r="CZ136" s="6">
        <f t="shared" si="61"/>
        <v>1.2079347357582395</v>
      </c>
      <c r="DA136" s="6">
        <f t="shared" si="61"/>
        <v>1.2079347357582397</v>
      </c>
      <c r="DB136" s="6">
        <f t="shared" si="61"/>
        <v>1.2079347357582395</v>
      </c>
      <c r="DC136" s="6">
        <f t="shared" si="61"/>
        <v>1.2079347357582395</v>
      </c>
      <c r="DD136" s="6">
        <f t="shared" si="62"/>
        <v>1.2079347357582395</v>
      </c>
      <c r="DE136" s="6">
        <f t="shared" si="62"/>
        <v>1.2079347357582397</v>
      </c>
      <c r="DF136" s="6">
        <f t="shared" si="62"/>
        <v>1.2079347357582397</v>
      </c>
    </row>
    <row r="137" spans="1:110" x14ac:dyDescent="0.25">
      <c r="A137" s="297"/>
      <c r="B137" s="310" t="s">
        <v>35</v>
      </c>
      <c r="C137" s="311"/>
      <c r="D137" s="312"/>
      <c r="E137" s="312"/>
      <c r="F137" s="312"/>
      <c r="G137" s="312"/>
      <c r="H137" s="313">
        <f t="shared" ref="H137:BF137" si="66">((H$132-$H$4)/1000)*$M$19*(($C$8/70)^$W$19)*IF($C$13=1,$AE$19,IF($C$13=2,$AF$19,IF($C$13=3,$AG$19,1)))</f>
        <v>206.86627405546989</v>
      </c>
      <c r="I137" s="313">
        <f t="shared" si="66"/>
        <v>275.82169874062652</v>
      </c>
      <c r="J137" s="313">
        <f t="shared" si="66"/>
        <v>344.77712342578315</v>
      </c>
      <c r="K137" s="313">
        <f t="shared" si="66"/>
        <v>413.73254811093977</v>
      </c>
      <c r="L137" s="313">
        <f t="shared" si="66"/>
        <v>482.6879727960964</v>
      </c>
      <c r="M137" s="313">
        <f t="shared" si="66"/>
        <v>551.64339748125303</v>
      </c>
      <c r="N137" s="313">
        <f t="shared" si="66"/>
        <v>620.59882216640972</v>
      </c>
      <c r="O137" s="313">
        <f t="shared" si="66"/>
        <v>689.55424685156629</v>
      </c>
      <c r="P137" s="313">
        <f t="shared" si="66"/>
        <v>758.50967153672298</v>
      </c>
      <c r="Q137" s="313">
        <f t="shared" si="66"/>
        <v>827.46509622187955</v>
      </c>
      <c r="R137" s="313">
        <f t="shared" si="66"/>
        <v>896.42052090703623</v>
      </c>
      <c r="S137" s="313">
        <f t="shared" si="66"/>
        <v>965.37594559219281</v>
      </c>
      <c r="T137" s="313">
        <f t="shared" si="66"/>
        <v>1034.3313702773494</v>
      </c>
      <c r="U137" s="313">
        <f t="shared" si="66"/>
        <v>1103.2867949625061</v>
      </c>
      <c r="V137" s="313">
        <f t="shared" si="66"/>
        <v>1172.2422196476625</v>
      </c>
      <c r="W137" s="313">
        <f t="shared" si="66"/>
        <v>1241.1976443328194</v>
      </c>
      <c r="X137" s="313">
        <f t="shared" si="66"/>
        <v>1310.1530690179759</v>
      </c>
      <c r="Y137" s="313">
        <f t="shared" si="66"/>
        <v>1379.1084937031326</v>
      </c>
      <c r="Z137" s="313">
        <f t="shared" si="66"/>
        <v>1448.0639183882893</v>
      </c>
      <c r="AA137" s="313">
        <f t="shared" si="66"/>
        <v>1517.019343073446</v>
      </c>
      <c r="AB137" s="313">
        <f t="shared" si="66"/>
        <v>1585.9747677586022</v>
      </c>
      <c r="AC137" s="313">
        <f t="shared" si="66"/>
        <v>1654.9301924437591</v>
      </c>
      <c r="AD137" s="313">
        <f t="shared" si="66"/>
        <v>1723.8856171289156</v>
      </c>
      <c r="AE137" s="313">
        <f t="shared" si="66"/>
        <v>1792.8410418140725</v>
      </c>
      <c r="AF137" s="313">
        <f t="shared" si="66"/>
        <v>1861.7964664992289</v>
      </c>
      <c r="AG137" s="313">
        <f t="shared" si="66"/>
        <v>1930.7518911843856</v>
      </c>
      <c r="AH137" s="313">
        <f t="shared" si="66"/>
        <v>1999.7073158695421</v>
      </c>
      <c r="AI137" s="313">
        <f t="shared" si="66"/>
        <v>2068.6627405546988</v>
      </c>
      <c r="AJ137" s="313">
        <f t="shared" si="66"/>
        <v>2137.6181652398554</v>
      </c>
      <c r="AK137" s="313">
        <f t="shared" si="66"/>
        <v>2206.5735899250121</v>
      </c>
      <c r="AL137" s="313">
        <f t="shared" si="66"/>
        <v>2275.5290146101688</v>
      </c>
      <c r="AM137" s="313">
        <f t="shared" si="66"/>
        <v>2344.484439295325</v>
      </c>
      <c r="AN137" s="313">
        <f t="shared" si="66"/>
        <v>2413.4398639804822</v>
      </c>
      <c r="AO137" s="313">
        <f t="shared" si="66"/>
        <v>2482.3952886656389</v>
      </c>
      <c r="AP137" s="313">
        <f t="shared" si="66"/>
        <v>2551.3507133507951</v>
      </c>
      <c r="AQ137" s="313">
        <f t="shared" si="66"/>
        <v>2620.3061380359518</v>
      </c>
      <c r="AR137" s="313">
        <f t="shared" si="66"/>
        <v>2689.2615627211085</v>
      </c>
      <c r="AS137" s="313">
        <f t="shared" si="66"/>
        <v>2758.2169874062652</v>
      </c>
      <c r="AT137" s="313">
        <f t="shared" si="66"/>
        <v>2827.1724120914214</v>
      </c>
      <c r="AU137" s="313">
        <f t="shared" si="66"/>
        <v>2896.1278367765785</v>
      </c>
      <c r="AV137" s="313">
        <f t="shared" si="66"/>
        <v>2965.0832614617352</v>
      </c>
      <c r="AW137" s="313">
        <f t="shared" si="66"/>
        <v>3034.0386861468919</v>
      </c>
      <c r="AX137" s="313">
        <f t="shared" si="66"/>
        <v>3102.9941108320481</v>
      </c>
      <c r="AY137" s="313">
        <f t="shared" si="66"/>
        <v>3171.9495355172044</v>
      </c>
      <c r="AZ137" s="313">
        <f t="shared" si="66"/>
        <v>3240.904960202362</v>
      </c>
      <c r="BA137" s="313">
        <f t="shared" si="66"/>
        <v>3309.8603848875182</v>
      </c>
      <c r="BB137" s="313">
        <f t="shared" si="66"/>
        <v>3378.8158095726749</v>
      </c>
      <c r="BC137" s="313">
        <f t="shared" si="66"/>
        <v>3447.7712342578311</v>
      </c>
      <c r="BD137" s="313">
        <f t="shared" si="66"/>
        <v>3516.7266589429878</v>
      </c>
      <c r="BE137" s="313">
        <f t="shared" si="66"/>
        <v>3585.6820836281449</v>
      </c>
      <c r="BF137" s="313">
        <f t="shared" si="66"/>
        <v>3654.6375083133012</v>
      </c>
      <c r="BH137" s="6">
        <f t="shared" si="59"/>
        <v>1.1572092190496623</v>
      </c>
      <c r="BI137" s="6">
        <f t="shared" si="59"/>
        <v>1.1572092190496623</v>
      </c>
      <c r="BJ137" s="6">
        <f t="shared" si="59"/>
        <v>1.1572092190496626</v>
      </c>
      <c r="BK137" s="6">
        <f t="shared" si="59"/>
        <v>1.1572092190496623</v>
      </c>
      <c r="BL137" s="6">
        <f t="shared" si="59"/>
        <v>1.1572092190496623</v>
      </c>
      <c r="BM137" s="6">
        <f t="shared" si="59"/>
        <v>1.1572092190496623</v>
      </c>
      <c r="BN137" s="6">
        <f t="shared" si="59"/>
        <v>1.1572092190496623</v>
      </c>
      <c r="BO137" s="6">
        <f t="shared" si="59"/>
        <v>1.1572092190496626</v>
      </c>
      <c r="BP137" s="6">
        <f t="shared" si="59"/>
        <v>1.1572092190496623</v>
      </c>
      <c r="BQ137" s="6">
        <f t="shared" si="59"/>
        <v>1.1572092190496623</v>
      </c>
      <c r="BR137" s="6">
        <f t="shared" si="59"/>
        <v>1.1572092190496621</v>
      </c>
      <c r="BS137" s="6">
        <f t="shared" si="59"/>
        <v>1.1572092190496623</v>
      </c>
      <c r="BT137" s="6">
        <f t="shared" si="59"/>
        <v>1.1572092190496626</v>
      </c>
      <c r="BU137" s="6">
        <f t="shared" si="59"/>
        <v>1.1572092190496623</v>
      </c>
      <c r="BV137" s="6">
        <f t="shared" si="59"/>
        <v>1.1572092190496623</v>
      </c>
      <c r="BW137" s="6">
        <f t="shared" si="59"/>
        <v>1.1572092190496623</v>
      </c>
      <c r="BX137" s="6">
        <f t="shared" si="60"/>
        <v>1.1572092190496623</v>
      </c>
      <c r="BY137" s="6">
        <f t="shared" si="60"/>
        <v>1.1572092190496626</v>
      </c>
      <c r="BZ137" s="6">
        <f t="shared" si="60"/>
        <v>1.1572092190496623</v>
      </c>
      <c r="CA137" s="6">
        <f t="shared" si="60"/>
        <v>1.1572092190496623</v>
      </c>
      <c r="CB137" s="6">
        <f t="shared" si="60"/>
        <v>1.1572092190496626</v>
      </c>
      <c r="CC137" s="6">
        <f t="shared" si="60"/>
        <v>1.1572092190496623</v>
      </c>
      <c r="CD137" s="6">
        <f t="shared" si="60"/>
        <v>1.1572092190496623</v>
      </c>
      <c r="CE137" s="6">
        <f t="shared" si="60"/>
        <v>1.1572092190496621</v>
      </c>
      <c r="CF137" s="6">
        <f t="shared" si="60"/>
        <v>1.1572092190496623</v>
      </c>
      <c r="CG137" s="6">
        <f t="shared" si="60"/>
        <v>1.1572092190496623</v>
      </c>
      <c r="CH137" s="6">
        <f t="shared" si="60"/>
        <v>1.1572092190496623</v>
      </c>
      <c r="CI137" s="6">
        <f t="shared" si="60"/>
        <v>1.1572092190496626</v>
      </c>
      <c r="CJ137" s="6">
        <f t="shared" si="60"/>
        <v>1.1572092190496626</v>
      </c>
      <c r="CK137" s="6">
        <f t="shared" si="60"/>
        <v>1.1572092190496623</v>
      </c>
      <c r="CL137" s="6">
        <f t="shared" si="60"/>
        <v>1.1572092190496623</v>
      </c>
      <c r="CM137" s="6">
        <f t="shared" si="60"/>
        <v>1.1572092190496623</v>
      </c>
      <c r="CN137" s="6">
        <f t="shared" si="61"/>
        <v>1.1572092190496621</v>
      </c>
      <c r="CO137" s="6">
        <f t="shared" si="61"/>
        <v>1.1572092190496623</v>
      </c>
      <c r="CP137" s="6">
        <f t="shared" si="61"/>
        <v>1.1572092190496623</v>
      </c>
      <c r="CQ137" s="6">
        <f t="shared" si="61"/>
        <v>1.1572092190496623</v>
      </c>
      <c r="CR137" s="6">
        <f t="shared" si="61"/>
        <v>1.1572092190496623</v>
      </c>
      <c r="CS137" s="6">
        <f t="shared" si="61"/>
        <v>1.1572092190496626</v>
      </c>
      <c r="CT137" s="6">
        <f t="shared" si="61"/>
        <v>1.1572092190496623</v>
      </c>
      <c r="CU137" s="6">
        <f t="shared" si="61"/>
        <v>1.1572092190496623</v>
      </c>
      <c r="CV137" s="6">
        <f t="shared" si="61"/>
        <v>1.1572092190496621</v>
      </c>
      <c r="CW137" s="6">
        <f t="shared" si="61"/>
        <v>1.1572092190496623</v>
      </c>
      <c r="CX137" s="6">
        <f t="shared" si="61"/>
        <v>1.1572092190496623</v>
      </c>
      <c r="CY137" s="6">
        <f t="shared" si="61"/>
        <v>1.1572092190496626</v>
      </c>
      <c r="CZ137" s="6">
        <f t="shared" si="61"/>
        <v>1.1572092190496623</v>
      </c>
      <c r="DA137" s="6">
        <f t="shared" si="61"/>
        <v>1.1572092190496623</v>
      </c>
      <c r="DB137" s="6">
        <f t="shared" si="61"/>
        <v>1.1572092190496626</v>
      </c>
      <c r="DC137" s="6">
        <f t="shared" si="61"/>
        <v>1.1572092190496623</v>
      </c>
      <c r="DD137" s="6">
        <f t="shared" si="62"/>
        <v>1.1572092190496623</v>
      </c>
      <c r="DE137" s="6">
        <f t="shared" si="62"/>
        <v>1.1572092190496621</v>
      </c>
      <c r="DF137" s="6">
        <f t="shared" si="62"/>
        <v>1.1572092190496626</v>
      </c>
    </row>
    <row r="138" spans="1:110" x14ac:dyDescent="0.25">
      <c r="A138" s="297"/>
      <c r="B138" s="314" t="s">
        <v>36</v>
      </c>
      <c r="C138" s="315"/>
      <c r="D138" s="316"/>
      <c r="E138" s="316"/>
      <c r="F138" s="316"/>
      <c r="G138" s="316"/>
      <c r="H138" s="317">
        <f t="shared" ref="H138:BF138" si="67">((H$132-$H$4)/1000)*$N$19*(($C$8/70)^$X$19)*IF($C$13=1,$AE$19,IF($C$13=2,$AF$19,IF($C$13=3,$AG$19,1)))</f>
        <v>230.96986915814233</v>
      </c>
      <c r="I138" s="317">
        <f t="shared" si="67"/>
        <v>307.95982554418975</v>
      </c>
      <c r="J138" s="317">
        <f t="shared" si="67"/>
        <v>384.94978193023718</v>
      </c>
      <c r="K138" s="317">
        <f t="shared" si="67"/>
        <v>461.93973831628466</v>
      </c>
      <c r="L138" s="317">
        <f t="shared" si="67"/>
        <v>538.92969470233197</v>
      </c>
      <c r="M138" s="317">
        <f t="shared" si="67"/>
        <v>615.91965108837951</v>
      </c>
      <c r="N138" s="317">
        <f t="shared" si="67"/>
        <v>692.90960747442682</v>
      </c>
      <c r="O138" s="317">
        <f t="shared" si="67"/>
        <v>769.89956386047436</v>
      </c>
      <c r="P138" s="317">
        <f t="shared" si="67"/>
        <v>846.88952024652167</v>
      </c>
      <c r="Q138" s="317">
        <f t="shared" si="67"/>
        <v>923.87947663256932</v>
      </c>
      <c r="R138" s="317">
        <f t="shared" si="67"/>
        <v>1000.8694330186166</v>
      </c>
      <c r="S138" s="317">
        <f t="shared" si="67"/>
        <v>1077.8593894046639</v>
      </c>
      <c r="T138" s="317">
        <f t="shared" si="67"/>
        <v>1154.8493457907114</v>
      </c>
      <c r="U138" s="317">
        <f t="shared" si="67"/>
        <v>1231.839302176759</v>
      </c>
      <c r="V138" s="317">
        <f t="shared" si="67"/>
        <v>1308.8292585628064</v>
      </c>
      <c r="W138" s="317">
        <f t="shared" si="67"/>
        <v>1385.8192149488536</v>
      </c>
      <c r="X138" s="317">
        <f t="shared" si="67"/>
        <v>1462.8091713349013</v>
      </c>
      <c r="Y138" s="317">
        <f t="shared" si="67"/>
        <v>1539.7991277209487</v>
      </c>
      <c r="Z138" s="317">
        <f t="shared" si="67"/>
        <v>1616.7890841069961</v>
      </c>
      <c r="AA138" s="317">
        <f t="shared" si="67"/>
        <v>1693.7790404930433</v>
      </c>
      <c r="AB138" s="317">
        <f t="shared" si="67"/>
        <v>1770.7689968790908</v>
      </c>
      <c r="AC138" s="317">
        <f t="shared" si="67"/>
        <v>1847.7589532651386</v>
      </c>
      <c r="AD138" s="317">
        <f t="shared" si="67"/>
        <v>1924.7489096511858</v>
      </c>
      <c r="AE138" s="317">
        <f t="shared" si="67"/>
        <v>2001.7388660372333</v>
      </c>
      <c r="AF138" s="317">
        <f t="shared" si="67"/>
        <v>2078.7288224232807</v>
      </c>
      <c r="AG138" s="317">
        <f t="shared" si="67"/>
        <v>2155.7187788093279</v>
      </c>
      <c r="AH138" s="317">
        <f t="shared" si="67"/>
        <v>2232.7087351953755</v>
      </c>
      <c r="AI138" s="317">
        <f t="shared" si="67"/>
        <v>2309.6986915814227</v>
      </c>
      <c r="AJ138" s="317">
        <f t="shared" si="67"/>
        <v>2386.6886479674704</v>
      </c>
      <c r="AK138" s="317">
        <f t="shared" si="67"/>
        <v>2463.678604353518</v>
      </c>
      <c r="AL138" s="317">
        <f t="shared" si="67"/>
        <v>2540.6685607395648</v>
      </c>
      <c r="AM138" s="317">
        <f t="shared" si="67"/>
        <v>2617.6585171256129</v>
      </c>
      <c r="AN138" s="317">
        <f t="shared" si="67"/>
        <v>2694.6484735116605</v>
      </c>
      <c r="AO138" s="317">
        <f t="shared" si="67"/>
        <v>2771.6384298977073</v>
      </c>
      <c r="AP138" s="317">
        <f t="shared" si="67"/>
        <v>2848.6283862837554</v>
      </c>
      <c r="AQ138" s="317">
        <f t="shared" si="67"/>
        <v>2925.6183426698026</v>
      </c>
      <c r="AR138" s="317">
        <f t="shared" si="67"/>
        <v>3002.6082990558498</v>
      </c>
      <c r="AS138" s="317">
        <f t="shared" si="67"/>
        <v>3079.5982554418974</v>
      </c>
      <c r="AT138" s="317">
        <f t="shared" si="67"/>
        <v>3156.5882118279446</v>
      </c>
      <c r="AU138" s="317">
        <f t="shared" si="67"/>
        <v>3233.5781682139923</v>
      </c>
      <c r="AV138" s="317">
        <f t="shared" si="67"/>
        <v>3310.5681246000395</v>
      </c>
      <c r="AW138" s="317">
        <f t="shared" si="67"/>
        <v>3387.5580809860867</v>
      </c>
      <c r="AX138" s="317">
        <f t="shared" si="67"/>
        <v>3464.5480373721343</v>
      </c>
      <c r="AY138" s="317">
        <f t="shared" si="67"/>
        <v>3541.5379937581815</v>
      </c>
      <c r="AZ138" s="317">
        <f t="shared" si="67"/>
        <v>3618.5279501442296</v>
      </c>
      <c r="BA138" s="317">
        <f t="shared" si="67"/>
        <v>3695.5179065302773</v>
      </c>
      <c r="BB138" s="317">
        <f t="shared" si="67"/>
        <v>3772.5078629163245</v>
      </c>
      <c r="BC138" s="317">
        <f t="shared" si="67"/>
        <v>3849.4978193023717</v>
      </c>
      <c r="BD138" s="317">
        <f t="shared" si="67"/>
        <v>3926.4877756884193</v>
      </c>
      <c r="BE138" s="317">
        <f t="shared" si="67"/>
        <v>4003.4777320744665</v>
      </c>
      <c r="BF138" s="317">
        <f t="shared" si="67"/>
        <v>4080.4676884605142</v>
      </c>
      <c r="BH138" s="6">
        <f t="shared" si="59"/>
        <v>1.1592364672889059</v>
      </c>
      <c r="BI138" s="6">
        <f t="shared" si="59"/>
        <v>1.1592364672889062</v>
      </c>
      <c r="BJ138" s="6">
        <f t="shared" si="59"/>
        <v>1.1592364672889062</v>
      </c>
      <c r="BK138" s="6">
        <f t="shared" si="59"/>
        <v>1.1592364672889059</v>
      </c>
      <c r="BL138" s="6">
        <f t="shared" si="59"/>
        <v>1.1592364672889062</v>
      </c>
      <c r="BM138" s="6">
        <f t="shared" si="59"/>
        <v>1.1592364672889062</v>
      </c>
      <c r="BN138" s="6">
        <f t="shared" si="59"/>
        <v>1.1592364672889064</v>
      </c>
      <c r="BO138" s="6">
        <f t="shared" si="59"/>
        <v>1.1592364672889062</v>
      </c>
      <c r="BP138" s="6">
        <f t="shared" si="59"/>
        <v>1.1592364672889064</v>
      </c>
      <c r="BQ138" s="6">
        <f t="shared" si="59"/>
        <v>1.1592364672889059</v>
      </c>
      <c r="BR138" s="6">
        <f t="shared" si="59"/>
        <v>1.1592364672889062</v>
      </c>
      <c r="BS138" s="6">
        <f t="shared" si="59"/>
        <v>1.1592364672889062</v>
      </c>
      <c r="BT138" s="6">
        <f t="shared" si="59"/>
        <v>1.1592364672889064</v>
      </c>
      <c r="BU138" s="6">
        <f t="shared" si="59"/>
        <v>1.1592364672889062</v>
      </c>
      <c r="BV138" s="6">
        <f t="shared" si="59"/>
        <v>1.1592364672889059</v>
      </c>
      <c r="BW138" s="6">
        <f t="shared" si="59"/>
        <v>1.1592364672889064</v>
      </c>
      <c r="BX138" s="6">
        <f t="shared" si="60"/>
        <v>1.1592364672889062</v>
      </c>
      <c r="BY138" s="6">
        <f t="shared" si="60"/>
        <v>1.1592364672889062</v>
      </c>
      <c r="BZ138" s="6">
        <f t="shared" si="60"/>
        <v>1.1592364672889062</v>
      </c>
      <c r="CA138" s="6">
        <f t="shared" si="60"/>
        <v>1.1592364672889064</v>
      </c>
      <c r="CB138" s="6">
        <f t="shared" si="60"/>
        <v>1.1592364672889062</v>
      </c>
      <c r="CC138" s="6">
        <f t="shared" si="60"/>
        <v>1.1592364672889059</v>
      </c>
      <c r="CD138" s="6">
        <f t="shared" si="60"/>
        <v>1.1592364672889059</v>
      </c>
      <c r="CE138" s="6">
        <f t="shared" si="60"/>
        <v>1.1592364672889062</v>
      </c>
      <c r="CF138" s="6">
        <f t="shared" si="60"/>
        <v>1.1592364672889062</v>
      </c>
      <c r="CG138" s="6">
        <f t="shared" si="60"/>
        <v>1.1592364672889062</v>
      </c>
      <c r="CH138" s="6">
        <f t="shared" si="60"/>
        <v>1.1592364672889062</v>
      </c>
      <c r="CI138" s="6">
        <f t="shared" si="60"/>
        <v>1.1592364672889064</v>
      </c>
      <c r="CJ138" s="6">
        <f t="shared" si="60"/>
        <v>1.1592364672889059</v>
      </c>
      <c r="CK138" s="6">
        <f t="shared" si="60"/>
        <v>1.1592364672889062</v>
      </c>
      <c r="CL138" s="6">
        <f t="shared" si="60"/>
        <v>1.1592364672889062</v>
      </c>
      <c r="CM138" s="6">
        <f t="shared" si="60"/>
        <v>1.1592364672889059</v>
      </c>
      <c r="CN138" s="6">
        <f t="shared" si="61"/>
        <v>1.1592364672889059</v>
      </c>
      <c r="CO138" s="6">
        <f t="shared" si="61"/>
        <v>1.1592364672889064</v>
      </c>
      <c r="CP138" s="6">
        <f t="shared" si="61"/>
        <v>1.1592364672889059</v>
      </c>
      <c r="CQ138" s="6">
        <f t="shared" si="61"/>
        <v>1.1592364672889062</v>
      </c>
      <c r="CR138" s="6">
        <f t="shared" si="61"/>
        <v>1.1592364672889062</v>
      </c>
      <c r="CS138" s="6">
        <f t="shared" si="61"/>
        <v>1.1592364672889062</v>
      </c>
      <c r="CT138" s="6">
        <f t="shared" si="61"/>
        <v>1.1592364672889062</v>
      </c>
      <c r="CU138" s="6">
        <f t="shared" si="61"/>
        <v>1.1592364672889062</v>
      </c>
      <c r="CV138" s="6">
        <f t="shared" si="61"/>
        <v>1.1592364672889062</v>
      </c>
      <c r="CW138" s="6">
        <f t="shared" si="61"/>
        <v>1.1592364672889064</v>
      </c>
      <c r="CX138" s="6">
        <f t="shared" si="61"/>
        <v>1.1592364672889062</v>
      </c>
      <c r="CY138" s="6">
        <f t="shared" si="61"/>
        <v>1.1592364672889062</v>
      </c>
      <c r="CZ138" s="6">
        <f t="shared" si="61"/>
        <v>1.1592364672889064</v>
      </c>
      <c r="DA138" s="6">
        <f t="shared" si="61"/>
        <v>1.1592364672889059</v>
      </c>
      <c r="DB138" s="6">
        <f t="shared" si="61"/>
        <v>1.1592364672889062</v>
      </c>
      <c r="DC138" s="6">
        <f t="shared" si="61"/>
        <v>1.1592364672889059</v>
      </c>
      <c r="DD138" s="6">
        <f t="shared" si="62"/>
        <v>1.1592364672889062</v>
      </c>
      <c r="DE138" s="6">
        <f t="shared" si="62"/>
        <v>1.1592364672889062</v>
      </c>
      <c r="DF138" s="6">
        <f t="shared" si="62"/>
        <v>1.1592364672889062</v>
      </c>
    </row>
    <row r="139" spans="1:110" x14ac:dyDescent="0.25">
      <c r="A139" s="297"/>
      <c r="B139" s="314" t="s">
        <v>37</v>
      </c>
      <c r="C139" s="315"/>
      <c r="D139" s="316"/>
      <c r="E139" s="316"/>
      <c r="F139" s="316"/>
      <c r="G139" s="316"/>
      <c r="H139" s="317">
        <f t="shared" ref="H139:BF139" si="68">((H$132-$H$4)/1000)*$P$19*(($C$8/70)^$Z$19)*IF($C$13=1,$AE$19,IF($C$13=2,$AF$19,IF($C$13=3,$AG$19,1)))</f>
        <v>312.43165210363071</v>
      </c>
      <c r="I139" s="317">
        <f t="shared" si="68"/>
        <v>416.57553613817436</v>
      </c>
      <c r="J139" s="317">
        <f t="shared" si="68"/>
        <v>520.71942017271795</v>
      </c>
      <c r="K139" s="317">
        <f t="shared" si="68"/>
        <v>624.86330420726142</v>
      </c>
      <c r="L139" s="317">
        <f t="shared" si="68"/>
        <v>729.00718824180501</v>
      </c>
      <c r="M139" s="317">
        <f t="shared" si="68"/>
        <v>833.15107227634871</v>
      </c>
      <c r="N139" s="317">
        <f t="shared" si="68"/>
        <v>937.29495631089219</v>
      </c>
      <c r="O139" s="317">
        <f t="shared" si="68"/>
        <v>1041.4388403454359</v>
      </c>
      <c r="P139" s="317">
        <f t="shared" si="68"/>
        <v>1145.5827243799795</v>
      </c>
      <c r="Q139" s="317">
        <f t="shared" si="68"/>
        <v>1249.7266084145228</v>
      </c>
      <c r="R139" s="317">
        <f t="shared" si="68"/>
        <v>1353.8704924490667</v>
      </c>
      <c r="S139" s="317">
        <f t="shared" si="68"/>
        <v>1458.01437648361</v>
      </c>
      <c r="T139" s="317">
        <f t="shared" si="68"/>
        <v>1562.1582605181538</v>
      </c>
      <c r="U139" s="317">
        <f t="shared" si="68"/>
        <v>1666.3021445526974</v>
      </c>
      <c r="V139" s="317">
        <f t="shared" si="68"/>
        <v>1770.4460285872408</v>
      </c>
      <c r="W139" s="317">
        <f t="shared" si="68"/>
        <v>1874.5899126217844</v>
      </c>
      <c r="X139" s="317">
        <f t="shared" si="68"/>
        <v>1978.733796656328</v>
      </c>
      <c r="Y139" s="317">
        <f t="shared" si="68"/>
        <v>2082.8776806908718</v>
      </c>
      <c r="Z139" s="317">
        <f t="shared" si="68"/>
        <v>2187.0215647254154</v>
      </c>
      <c r="AA139" s="317">
        <f t="shared" si="68"/>
        <v>2291.165448759959</v>
      </c>
      <c r="AB139" s="317">
        <f t="shared" si="68"/>
        <v>2395.3093327945021</v>
      </c>
      <c r="AC139" s="317">
        <f t="shared" si="68"/>
        <v>2499.4532168290457</v>
      </c>
      <c r="AD139" s="317">
        <f t="shared" si="68"/>
        <v>2603.5971008635893</v>
      </c>
      <c r="AE139" s="317">
        <f t="shared" si="68"/>
        <v>2707.7409848981333</v>
      </c>
      <c r="AF139" s="317">
        <f t="shared" si="68"/>
        <v>2811.8848689326769</v>
      </c>
      <c r="AG139" s="317">
        <f t="shared" si="68"/>
        <v>2916.02875296722</v>
      </c>
      <c r="AH139" s="317">
        <f t="shared" si="68"/>
        <v>3020.1726370017636</v>
      </c>
      <c r="AI139" s="317">
        <f t="shared" si="68"/>
        <v>3124.3165210363077</v>
      </c>
      <c r="AJ139" s="317">
        <f t="shared" si="68"/>
        <v>3228.4604050708513</v>
      </c>
      <c r="AK139" s="317">
        <f t="shared" si="68"/>
        <v>3332.6042891053949</v>
      </c>
      <c r="AL139" s="317">
        <f t="shared" si="68"/>
        <v>3436.7481731399375</v>
      </c>
      <c r="AM139" s="317">
        <f t="shared" si="68"/>
        <v>3540.8920571744816</v>
      </c>
      <c r="AN139" s="317">
        <f t="shared" si="68"/>
        <v>3645.0359412090256</v>
      </c>
      <c r="AO139" s="317">
        <f t="shared" si="68"/>
        <v>3749.1798252435688</v>
      </c>
      <c r="AP139" s="317">
        <f t="shared" si="68"/>
        <v>3853.3237092781128</v>
      </c>
      <c r="AQ139" s="317">
        <f t="shared" si="68"/>
        <v>3957.4675933126559</v>
      </c>
      <c r="AR139" s="317">
        <f t="shared" si="68"/>
        <v>4061.6114773471991</v>
      </c>
      <c r="AS139" s="317">
        <f t="shared" si="68"/>
        <v>4165.7553613817436</v>
      </c>
      <c r="AT139" s="317">
        <f t="shared" si="68"/>
        <v>4269.8992454162862</v>
      </c>
      <c r="AU139" s="317">
        <f t="shared" si="68"/>
        <v>4374.0431294508307</v>
      </c>
      <c r="AV139" s="317">
        <f t="shared" si="68"/>
        <v>4478.1870134853734</v>
      </c>
      <c r="AW139" s="317">
        <f t="shared" si="68"/>
        <v>4582.3308975199179</v>
      </c>
      <c r="AX139" s="317">
        <f t="shared" si="68"/>
        <v>4686.4747815544606</v>
      </c>
      <c r="AY139" s="317">
        <f t="shared" si="68"/>
        <v>4790.6186655890042</v>
      </c>
      <c r="AZ139" s="317">
        <f t="shared" si="68"/>
        <v>4894.7625496235478</v>
      </c>
      <c r="BA139" s="317">
        <f t="shared" si="68"/>
        <v>4998.9064336580914</v>
      </c>
      <c r="BB139" s="317">
        <f t="shared" si="68"/>
        <v>5103.0503176926359</v>
      </c>
      <c r="BC139" s="317">
        <f t="shared" si="68"/>
        <v>5207.1942017271786</v>
      </c>
      <c r="BD139" s="317">
        <f t="shared" si="68"/>
        <v>5311.3380857617221</v>
      </c>
      <c r="BE139" s="317">
        <f t="shared" si="68"/>
        <v>5415.4819697962666</v>
      </c>
      <c r="BF139" s="317">
        <f t="shared" si="68"/>
        <v>5519.6258538308093</v>
      </c>
      <c r="BH139" s="6">
        <f t="shared" si="59"/>
        <v>1.2071538900329148</v>
      </c>
      <c r="BI139" s="6">
        <f t="shared" si="59"/>
        <v>1.2071538900329146</v>
      </c>
      <c r="BJ139" s="6">
        <f t="shared" si="59"/>
        <v>1.2071538900329144</v>
      </c>
      <c r="BK139" s="6">
        <f t="shared" si="59"/>
        <v>1.2071538900329148</v>
      </c>
      <c r="BL139" s="6">
        <f t="shared" si="59"/>
        <v>1.2071538900329146</v>
      </c>
      <c r="BM139" s="6">
        <f t="shared" si="59"/>
        <v>1.2071538900329146</v>
      </c>
      <c r="BN139" s="6">
        <f t="shared" si="59"/>
        <v>1.2071538900329148</v>
      </c>
      <c r="BO139" s="6">
        <f t="shared" si="59"/>
        <v>1.2071538900329144</v>
      </c>
      <c r="BP139" s="6">
        <f t="shared" si="59"/>
        <v>1.2071538900329146</v>
      </c>
      <c r="BQ139" s="6">
        <f t="shared" si="59"/>
        <v>1.2071538900329148</v>
      </c>
      <c r="BR139" s="6">
        <f t="shared" si="59"/>
        <v>1.2071538900329144</v>
      </c>
      <c r="BS139" s="6">
        <f t="shared" si="59"/>
        <v>1.2071538900329146</v>
      </c>
      <c r="BT139" s="6">
        <f t="shared" si="59"/>
        <v>1.2071538900329148</v>
      </c>
      <c r="BU139" s="6">
        <f t="shared" si="59"/>
        <v>1.2071538900329146</v>
      </c>
      <c r="BV139" s="6">
        <f t="shared" si="59"/>
        <v>1.2071538900329148</v>
      </c>
      <c r="BW139" s="6">
        <f t="shared" si="59"/>
        <v>1.2071538900329148</v>
      </c>
      <c r="BX139" s="6">
        <f t="shared" si="60"/>
        <v>1.2071538900329146</v>
      </c>
      <c r="BY139" s="6">
        <f t="shared" si="60"/>
        <v>1.2071538900329144</v>
      </c>
      <c r="BZ139" s="6">
        <f t="shared" si="60"/>
        <v>1.2071538900329146</v>
      </c>
      <c r="CA139" s="6">
        <f t="shared" si="60"/>
        <v>1.2071538900329146</v>
      </c>
      <c r="CB139" s="6">
        <f t="shared" si="60"/>
        <v>1.2071538900329146</v>
      </c>
      <c r="CC139" s="6">
        <f t="shared" si="60"/>
        <v>1.2071538900329148</v>
      </c>
      <c r="CD139" s="6">
        <f t="shared" si="60"/>
        <v>1.2071538900329148</v>
      </c>
      <c r="CE139" s="6">
        <f t="shared" si="60"/>
        <v>1.2071538900329144</v>
      </c>
      <c r="CF139" s="6">
        <f t="shared" si="60"/>
        <v>1.2071538900329146</v>
      </c>
      <c r="CG139" s="6">
        <f t="shared" si="60"/>
        <v>1.2071538900329146</v>
      </c>
      <c r="CH139" s="6">
        <f t="shared" si="60"/>
        <v>1.2071538900329146</v>
      </c>
      <c r="CI139" s="6">
        <f t="shared" si="60"/>
        <v>1.2071538900329148</v>
      </c>
      <c r="CJ139" s="6">
        <f t="shared" si="60"/>
        <v>1.2071538900329148</v>
      </c>
      <c r="CK139" s="6">
        <f t="shared" si="60"/>
        <v>1.2071538900329146</v>
      </c>
      <c r="CL139" s="6">
        <f t="shared" si="60"/>
        <v>1.2071538900329148</v>
      </c>
      <c r="CM139" s="6">
        <f t="shared" si="60"/>
        <v>1.2071538900329148</v>
      </c>
      <c r="CN139" s="6">
        <f t="shared" si="61"/>
        <v>1.2071538900329146</v>
      </c>
      <c r="CO139" s="6">
        <f t="shared" si="61"/>
        <v>1.2071538900329148</v>
      </c>
      <c r="CP139" s="6">
        <f t="shared" si="61"/>
        <v>1.2071538900329146</v>
      </c>
      <c r="CQ139" s="6">
        <f t="shared" si="61"/>
        <v>1.2071538900329146</v>
      </c>
      <c r="CR139" s="6">
        <f t="shared" si="61"/>
        <v>1.2071538900329148</v>
      </c>
      <c r="CS139" s="6">
        <f t="shared" si="61"/>
        <v>1.2071538900329144</v>
      </c>
      <c r="CT139" s="6">
        <f t="shared" si="61"/>
        <v>1.2071538900329148</v>
      </c>
      <c r="CU139" s="6">
        <f t="shared" si="61"/>
        <v>1.2071538900329146</v>
      </c>
      <c r="CV139" s="6">
        <f t="shared" si="61"/>
        <v>1.2071538900329146</v>
      </c>
      <c r="CW139" s="6">
        <f t="shared" si="61"/>
        <v>1.2071538900329146</v>
      </c>
      <c r="CX139" s="6">
        <f t="shared" si="61"/>
        <v>1.2071538900329146</v>
      </c>
      <c r="CY139" s="6">
        <f t="shared" si="61"/>
        <v>1.2071538900329146</v>
      </c>
      <c r="CZ139" s="6">
        <f t="shared" si="61"/>
        <v>1.2071538900329148</v>
      </c>
      <c r="DA139" s="6">
        <f t="shared" si="61"/>
        <v>1.2071538900329148</v>
      </c>
      <c r="DB139" s="6">
        <f t="shared" si="61"/>
        <v>1.2071538900329146</v>
      </c>
      <c r="DC139" s="6">
        <f t="shared" si="61"/>
        <v>1.2071538900329148</v>
      </c>
      <c r="DD139" s="6">
        <f t="shared" si="62"/>
        <v>1.2071538900329146</v>
      </c>
      <c r="DE139" s="6">
        <f t="shared" si="62"/>
        <v>1.2071538900329144</v>
      </c>
      <c r="DF139" s="6">
        <f t="shared" si="62"/>
        <v>1.2071538900329146</v>
      </c>
    </row>
    <row r="140" spans="1:110" ht="15.75" thickBot="1" x14ac:dyDescent="0.3">
      <c r="A140" s="297"/>
      <c r="B140" s="318" t="s">
        <v>38</v>
      </c>
      <c r="C140" s="319"/>
      <c r="D140" s="320"/>
      <c r="E140" s="320"/>
      <c r="F140" s="320"/>
      <c r="G140" s="320"/>
      <c r="H140" s="321">
        <f t="shared" ref="H140:BF140" si="69">((H$132-$H$4)/1000)*$Q$19*(($C$8/70)^$AA$19)*IF($C$13=1,$AE$19,IF($C$13=2,$AF$19,IF($C$13=3,$AG$19,1)))</f>
        <v>344.07387100638505</v>
      </c>
      <c r="I140" s="321">
        <f t="shared" si="69"/>
        <v>458.76516134184675</v>
      </c>
      <c r="J140" s="321">
        <f t="shared" si="69"/>
        <v>573.45645167730834</v>
      </c>
      <c r="K140" s="321">
        <f t="shared" si="69"/>
        <v>688.1477420127701</v>
      </c>
      <c r="L140" s="321">
        <f t="shared" si="69"/>
        <v>802.83903234823163</v>
      </c>
      <c r="M140" s="321">
        <f t="shared" si="69"/>
        <v>917.5303226836935</v>
      </c>
      <c r="N140" s="321">
        <f t="shared" si="69"/>
        <v>1032.221613019155</v>
      </c>
      <c r="O140" s="321">
        <f t="shared" si="69"/>
        <v>1146.9129033546167</v>
      </c>
      <c r="P140" s="321">
        <f t="shared" si="69"/>
        <v>1261.6041936900783</v>
      </c>
      <c r="Q140" s="321">
        <f t="shared" si="69"/>
        <v>1376.2954840255402</v>
      </c>
      <c r="R140" s="321">
        <f t="shared" si="69"/>
        <v>1490.9867743610018</v>
      </c>
      <c r="S140" s="321">
        <f t="shared" si="69"/>
        <v>1605.6780646964633</v>
      </c>
      <c r="T140" s="321">
        <f t="shared" si="69"/>
        <v>1720.3693550319251</v>
      </c>
      <c r="U140" s="321">
        <f t="shared" si="69"/>
        <v>1835.060645367387</v>
      </c>
      <c r="V140" s="321">
        <f t="shared" si="69"/>
        <v>1949.7519357028482</v>
      </c>
      <c r="W140" s="321">
        <f t="shared" si="69"/>
        <v>2064.4432260383101</v>
      </c>
      <c r="X140" s="321">
        <f t="shared" si="69"/>
        <v>2179.1345163737719</v>
      </c>
      <c r="Y140" s="321">
        <f t="shared" si="69"/>
        <v>2293.8258067092333</v>
      </c>
      <c r="Z140" s="321">
        <f t="shared" si="69"/>
        <v>2408.5170970446952</v>
      </c>
      <c r="AA140" s="321">
        <f t="shared" si="69"/>
        <v>2523.2083873801566</v>
      </c>
      <c r="AB140" s="321">
        <f t="shared" si="69"/>
        <v>2637.8996777156181</v>
      </c>
      <c r="AC140" s="321">
        <f t="shared" si="69"/>
        <v>2752.5909680510804</v>
      </c>
      <c r="AD140" s="321">
        <f t="shared" si="69"/>
        <v>2867.2822583865418</v>
      </c>
      <c r="AE140" s="321">
        <f t="shared" si="69"/>
        <v>2981.9735487220037</v>
      </c>
      <c r="AF140" s="321">
        <f t="shared" si="69"/>
        <v>3096.664839057466</v>
      </c>
      <c r="AG140" s="321">
        <f t="shared" si="69"/>
        <v>3211.3561293929265</v>
      </c>
      <c r="AH140" s="321">
        <f t="shared" si="69"/>
        <v>3326.0474197283884</v>
      </c>
      <c r="AI140" s="321">
        <f t="shared" si="69"/>
        <v>3440.7387100638502</v>
      </c>
      <c r="AJ140" s="321">
        <f t="shared" si="69"/>
        <v>3555.4300003993117</v>
      </c>
      <c r="AK140" s="321">
        <f t="shared" si="69"/>
        <v>3670.121290734774</v>
      </c>
      <c r="AL140" s="321">
        <f t="shared" si="69"/>
        <v>3784.812581070235</v>
      </c>
      <c r="AM140" s="321">
        <f t="shared" si="69"/>
        <v>3899.5038714056964</v>
      </c>
      <c r="AN140" s="321">
        <f t="shared" si="69"/>
        <v>4014.1951617411592</v>
      </c>
      <c r="AO140" s="321">
        <f t="shared" si="69"/>
        <v>4128.8864520766201</v>
      </c>
      <c r="AP140" s="321">
        <f t="shared" si="69"/>
        <v>4243.5777424120824</v>
      </c>
      <c r="AQ140" s="321">
        <f t="shared" si="69"/>
        <v>4358.2690327475439</v>
      </c>
      <c r="AR140" s="321">
        <f t="shared" si="69"/>
        <v>4472.9603230830044</v>
      </c>
      <c r="AS140" s="321">
        <f t="shared" si="69"/>
        <v>4587.6516134184667</v>
      </c>
      <c r="AT140" s="321">
        <f t="shared" si="69"/>
        <v>4702.3429037539281</v>
      </c>
      <c r="AU140" s="321">
        <f t="shared" si="69"/>
        <v>4817.0341940893904</v>
      </c>
      <c r="AV140" s="321">
        <f t="shared" si="69"/>
        <v>4931.7254844248519</v>
      </c>
      <c r="AW140" s="321">
        <f t="shared" si="69"/>
        <v>5046.4167747603133</v>
      </c>
      <c r="AX140" s="321">
        <f t="shared" si="69"/>
        <v>5161.1080650957747</v>
      </c>
      <c r="AY140" s="321">
        <f t="shared" si="69"/>
        <v>5275.7993554312361</v>
      </c>
      <c r="AZ140" s="321">
        <f t="shared" si="69"/>
        <v>5390.4906457666984</v>
      </c>
      <c r="BA140" s="321">
        <f t="shared" si="69"/>
        <v>5505.1819361021608</v>
      </c>
      <c r="BB140" s="321">
        <f t="shared" si="69"/>
        <v>5619.8732264376222</v>
      </c>
      <c r="BC140" s="321">
        <f t="shared" si="69"/>
        <v>5734.5645167730836</v>
      </c>
      <c r="BD140" s="321">
        <f t="shared" si="69"/>
        <v>5849.2558071085441</v>
      </c>
      <c r="BE140" s="321">
        <f t="shared" si="69"/>
        <v>5963.9470974440073</v>
      </c>
      <c r="BF140" s="321">
        <f t="shared" si="69"/>
        <v>6078.6383877794688</v>
      </c>
      <c r="BH140" s="6">
        <f t="shared" si="59"/>
        <v>1.1891624871190927</v>
      </c>
      <c r="BI140" s="6">
        <f t="shared" si="59"/>
        <v>1.1891624871190927</v>
      </c>
      <c r="BJ140" s="6">
        <f t="shared" si="59"/>
        <v>1.1891624871190927</v>
      </c>
      <c r="BK140" s="6">
        <f t="shared" si="59"/>
        <v>1.1891624871190927</v>
      </c>
      <c r="BL140" s="6">
        <f t="shared" si="59"/>
        <v>1.1891624871190927</v>
      </c>
      <c r="BM140" s="6">
        <f t="shared" si="59"/>
        <v>1.1891624871190927</v>
      </c>
      <c r="BN140" s="6">
        <f t="shared" si="59"/>
        <v>1.1891624871190929</v>
      </c>
      <c r="BO140" s="6">
        <f t="shared" si="59"/>
        <v>1.1891624871190927</v>
      </c>
      <c r="BP140" s="6">
        <f t="shared" si="59"/>
        <v>1.1891624871190929</v>
      </c>
      <c r="BQ140" s="6">
        <f t="shared" si="59"/>
        <v>1.1891624871190927</v>
      </c>
      <c r="BR140" s="6">
        <f t="shared" si="59"/>
        <v>1.1891624871190927</v>
      </c>
      <c r="BS140" s="6">
        <f t="shared" si="59"/>
        <v>1.1891624871190927</v>
      </c>
      <c r="BT140" s="6">
        <f t="shared" si="59"/>
        <v>1.1891624871190929</v>
      </c>
      <c r="BU140" s="6">
        <f t="shared" si="59"/>
        <v>1.1891624871190927</v>
      </c>
      <c r="BV140" s="6">
        <f t="shared" si="59"/>
        <v>1.1891624871190927</v>
      </c>
      <c r="BW140" s="6">
        <f t="shared" si="59"/>
        <v>1.1891624871190929</v>
      </c>
      <c r="BX140" s="6">
        <f t="shared" si="60"/>
        <v>1.1891624871190927</v>
      </c>
      <c r="BY140" s="6">
        <f t="shared" si="60"/>
        <v>1.1891624871190927</v>
      </c>
      <c r="BZ140" s="6">
        <f t="shared" si="60"/>
        <v>1.1891624871190927</v>
      </c>
      <c r="CA140" s="6">
        <f t="shared" si="60"/>
        <v>1.1891624871190929</v>
      </c>
      <c r="CB140" s="6">
        <f t="shared" si="60"/>
        <v>1.1891624871190927</v>
      </c>
      <c r="CC140" s="6">
        <f t="shared" si="60"/>
        <v>1.1891624871190927</v>
      </c>
      <c r="CD140" s="6">
        <f t="shared" si="60"/>
        <v>1.1891624871190927</v>
      </c>
      <c r="CE140" s="6">
        <f t="shared" si="60"/>
        <v>1.1891624871190927</v>
      </c>
      <c r="CF140" s="6">
        <f t="shared" si="60"/>
        <v>1.1891624871190924</v>
      </c>
      <c r="CG140" s="6">
        <f t="shared" si="60"/>
        <v>1.1891624871190927</v>
      </c>
      <c r="CH140" s="6">
        <f t="shared" si="60"/>
        <v>1.1891624871190927</v>
      </c>
      <c r="CI140" s="6">
        <f t="shared" si="60"/>
        <v>1.1891624871190929</v>
      </c>
      <c r="CJ140" s="6">
        <f t="shared" si="60"/>
        <v>1.1891624871190929</v>
      </c>
      <c r="CK140" s="6">
        <f t="shared" si="60"/>
        <v>1.1891624871190927</v>
      </c>
      <c r="CL140" s="6">
        <f t="shared" si="60"/>
        <v>1.1891624871190927</v>
      </c>
      <c r="CM140" s="6">
        <f t="shared" si="60"/>
        <v>1.1891624871190927</v>
      </c>
      <c r="CN140" s="6">
        <f t="shared" si="61"/>
        <v>1.1891624871190924</v>
      </c>
      <c r="CO140" s="6">
        <f t="shared" si="61"/>
        <v>1.1891624871190929</v>
      </c>
      <c r="CP140" s="6">
        <f t="shared" si="61"/>
        <v>1.1891624871190929</v>
      </c>
      <c r="CQ140" s="6">
        <f t="shared" si="61"/>
        <v>1.1891624871190927</v>
      </c>
      <c r="CR140" s="6">
        <f t="shared" si="61"/>
        <v>1.1891624871190929</v>
      </c>
      <c r="CS140" s="6">
        <f t="shared" si="61"/>
        <v>1.1891624871190927</v>
      </c>
      <c r="CT140" s="6">
        <f t="shared" si="61"/>
        <v>1.1891624871190927</v>
      </c>
      <c r="CU140" s="6">
        <f t="shared" si="61"/>
        <v>1.1891624871190927</v>
      </c>
      <c r="CV140" s="6">
        <f t="shared" si="61"/>
        <v>1.1891624871190927</v>
      </c>
      <c r="CW140" s="6">
        <f t="shared" si="61"/>
        <v>1.1891624871190929</v>
      </c>
      <c r="CX140" s="6">
        <f t="shared" si="61"/>
        <v>1.1891624871190929</v>
      </c>
      <c r="CY140" s="6">
        <f t="shared" si="61"/>
        <v>1.1891624871190927</v>
      </c>
      <c r="CZ140" s="6">
        <f t="shared" si="61"/>
        <v>1.1891624871190927</v>
      </c>
      <c r="DA140" s="6">
        <f t="shared" si="61"/>
        <v>1.1891624871190927</v>
      </c>
      <c r="DB140" s="6">
        <f t="shared" si="61"/>
        <v>1.1891624871190929</v>
      </c>
      <c r="DC140" s="6">
        <f t="shared" si="61"/>
        <v>1.1891624871190927</v>
      </c>
      <c r="DD140" s="6">
        <f t="shared" si="62"/>
        <v>1.1891624871190929</v>
      </c>
      <c r="DE140" s="6">
        <f t="shared" si="62"/>
        <v>1.1891624871190927</v>
      </c>
      <c r="DF140" s="6">
        <f t="shared" si="62"/>
        <v>1.1891624871190927</v>
      </c>
    </row>
    <row r="141" spans="1:110" x14ac:dyDescent="0.25">
      <c r="A141" s="297"/>
      <c r="B141" s="322" t="s">
        <v>39</v>
      </c>
      <c r="C141" s="323"/>
      <c r="D141" s="324"/>
      <c r="E141" s="324"/>
      <c r="F141" s="324"/>
      <c r="G141" s="324"/>
      <c r="H141" s="325">
        <f t="shared" ref="H141:BF141" si="70">((H$132-$H$4)/1000)*$M$20*(($C$8/70)^$W$20)*IF($C$13=1,$AE$20,IF($C$13=2,$AF$20,IF($C$13=3,$AG$20,1)))</f>
        <v>239.38755944744375</v>
      </c>
      <c r="I141" s="325">
        <f t="shared" si="70"/>
        <v>319.18341259659167</v>
      </c>
      <c r="J141" s="325">
        <f t="shared" si="70"/>
        <v>398.97926574573961</v>
      </c>
      <c r="K141" s="325">
        <f t="shared" si="70"/>
        <v>478.7751188948875</v>
      </c>
      <c r="L141" s="325">
        <f t="shared" si="70"/>
        <v>558.57097204403533</v>
      </c>
      <c r="M141" s="325">
        <f t="shared" si="70"/>
        <v>638.36682519318333</v>
      </c>
      <c r="N141" s="325">
        <f t="shared" si="70"/>
        <v>718.16267834233122</v>
      </c>
      <c r="O141" s="325">
        <f t="shared" si="70"/>
        <v>797.95853149147922</v>
      </c>
      <c r="P141" s="325">
        <f t="shared" si="70"/>
        <v>877.75438464062711</v>
      </c>
      <c r="Q141" s="325">
        <f t="shared" si="70"/>
        <v>957.550237789775</v>
      </c>
      <c r="R141" s="325">
        <f t="shared" si="70"/>
        <v>1037.3460909389228</v>
      </c>
      <c r="S141" s="325">
        <f t="shared" si="70"/>
        <v>1117.1419440880707</v>
      </c>
      <c r="T141" s="325">
        <f t="shared" si="70"/>
        <v>1196.9377972372188</v>
      </c>
      <c r="U141" s="325">
        <f t="shared" si="70"/>
        <v>1276.7336503863667</v>
      </c>
      <c r="V141" s="325">
        <f t="shared" si="70"/>
        <v>1356.5295035355143</v>
      </c>
      <c r="W141" s="325">
        <f t="shared" si="70"/>
        <v>1436.3253566846624</v>
      </c>
      <c r="X141" s="325">
        <f t="shared" si="70"/>
        <v>1516.1212098338103</v>
      </c>
      <c r="Y141" s="325">
        <f t="shared" si="70"/>
        <v>1595.9170629829584</v>
      </c>
      <c r="Z141" s="325">
        <f t="shared" si="70"/>
        <v>1675.7129161321061</v>
      </c>
      <c r="AA141" s="325">
        <f t="shared" si="70"/>
        <v>1755.5087692812542</v>
      </c>
      <c r="AB141" s="325">
        <f t="shared" si="70"/>
        <v>1835.3046224304019</v>
      </c>
      <c r="AC141" s="325">
        <f t="shared" si="70"/>
        <v>1915.10047557955</v>
      </c>
      <c r="AD141" s="325">
        <f t="shared" si="70"/>
        <v>1994.8963287286977</v>
      </c>
      <c r="AE141" s="325">
        <f t="shared" si="70"/>
        <v>2074.6921818778455</v>
      </c>
      <c r="AF141" s="325">
        <f t="shared" si="70"/>
        <v>2154.4880350269937</v>
      </c>
      <c r="AG141" s="325">
        <f t="shared" si="70"/>
        <v>2234.2838881761413</v>
      </c>
      <c r="AH141" s="325">
        <f t="shared" si="70"/>
        <v>2314.0797413252894</v>
      </c>
      <c r="AI141" s="325">
        <f t="shared" si="70"/>
        <v>2393.8755944744375</v>
      </c>
      <c r="AJ141" s="325">
        <f t="shared" si="70"/>
        <v>2473.6714476235857</v>
      </c>
      <c r="AK141" s="325">
        <f t="shared" si="70"/>
        <v>2553.4673007727333</v>
      </c>
      <c r="AL141" s="325">
        <f t="shared" si="70"/>
        <v>2633.263153921881</v>
      </c>
      <c r="AM141" s="325">
        <f t="shared" si="70"/>
        <v>2713.0590070710286</v>
      </c>
      <c r="AN141" s="325">
        <f t="shared" si="70"/>
        <v>2792.8548602201768</v>
      </c>
      <c r="AO141" s="325">
        <f t="shared" si="70"/>
        <v>2872.6507133693249</v>
      </c>
      <c r="AP141" s="325">
        <f t="shared" si="70"/>
        <v>2952.4465665184725</v>
      </c>
      <c r="AQ141" s="325">
        <f t="shared" si="70"/>
        <v>3032.2424196676207</v>
      </c>
      <c r="AR141" s="325">
        <f t="shared" si="70"/>
        <v>3112.0382728167688</v>
      </c>
      <c r="AS141" s="325">
        <f t="shared" si="70"/>
        <v>3191.8341259659169</v>
      </c>
      <c r="AT141" s="325">
        <f t="shared" si="70"/>
        <v>3271.6299791150641</v>
      </c>
      <c r="AU141" s="325">
        <f t="shared" si="70"/>
        <v>3351.4258322642122</v>
      </c>
      <c r="AV141" s="325">
        <f t="shared" si="70"/>
        <v>3431.2216854133599</v>
      </c>
      <c r="AW141" s="325">
        <f t="shared" si="70"/>
        <v>3511.0175385625084</v>
      </c>
      <c r="AX141" s="325">
        <f t="shared" si="70"/>
        <v>3590.8133917116561</v>
      </c>
      <c r="AY141" s="325">
        <f t="shared" si="70"/>
        <v>3670.6092448608038</v>
      </c>
      <c r="AZ141" s="325">
        <f t="shared" si="70"/>
        <v>3750.4050980099523</v>
      </c>
      <c r="BA141" s="325">
        <f t="shared" si="70"/>
        <v>3830.2009511591</v>
      </c>
      <c r="BB141" s="325">
        <f t="shared" si="70"/>
        <v>3909.9968043082481</v>
      </c>
      <c r="BC141" s="325">
        <f t="shared" si="70"/>
        <v>3989.7926574573953</v>
      </c>
      <c r="BD141" s="325">
        <f t="shared" si="70"/>
        <v>4069.5885106065434</v>
      </c>
      <c r="BE141" s="325">
        <f t="shared" si="70"/>
        <v>4149.3843637556911</v>
      </c>
      <c r="BF141" s="325">
        <f t="shared" si="70"/>
        <v>4229.1802169048397</v>
      </c>
      <c r="BH141" s="6">
        <f t="shared" si="59"/>
        <v>1.0645048186810342</v>
      </c>
      <c r="BI141" s="6">
        <f t="shared" si="59"/>
        <v>1.0645048186810342</v>
      </c>
      <c r="BJ141" s="6">
        <f t="shared" si="59"/>
        <v>1.0645048186810342</v>
      </c>
      <c r="BK141" s="6">
        <f t="shared" si="59"/>
        <v>1.0645048186810342</v>
      </c>
      <c r="BL141" s="6">
        <f t="shared" si="59"/>
        <v>1.0645048186810344</v>
      </c>
      <c r="BM141" s="6">
        <f t="shared" si="59"/>
        <v>1.0645048186810342</v>
      </c>
      <c r="BN141" s="6">
        <f t="shared" si="59"/>
        <v>1.0645048186810342</v>
      </c>
      <c r="BO141" s="6">
        <f t="shared" si="59"/>
        <v>1.0645048186810342</v>
      </c>
      <c r="BP141" s="6">
        <f t="shared" si="59"/>
        <v>1.0645048186810342</v>
      </c>
      <c r="BQ141" s="6">
        <f t="shared" si="59"/>
        <v>1.0645048186810342</v>
      </c>
      <c r="BR141" s="6">
        <f t="shared" si="59"/>
        <v>1.0645048186810344</v>
      </c>
      <c r="BS141" s="6">
        <f t="shared" si="59"/>
        <v>1.0645048186810344</v>
      </c>
      <c r="BT141" s="6">
        <f t="shared" si="59"/>
        <v>1.0645048186810342</v>
      </c>
      <c r="BU141" s="6">
        <f t="shared" si="59"/>
        <v>1.0645048186810342</v>
      </c>
      <c r="BV141" s="6">
        <f t="shared" si="59"/>
        <v>1.0645048186810346</v>
      </c>
      <c r="BW141" s="6">
        <f t="shared" si="59"/>
        <v>1.0645048186810342</v>
      </c>
      <c r="BX141" s="6">
        <f t="shared" si="60"/>
        <v>1.0645048186810344</v>
      </c>
      <c r="BY141" s="6">
        <f t="shared" si="60"/>
        <v>1.0645048186810342</v>
      </c>
      <c r="BZ141" s="6">
        <f t="shared" si="60"/>
        <v>1.0645048186810344</v>
      </c>
      <c r="CA141" s="6">
        <f t="shared" si="60"/>
        <v>1.0645048186810342</v>
      </c>
      <c r="CB141" s="6">
        <f t="shared" si="60"/>
        <v>1.0645048186810344</v>
      </c>
      <c r="CC141" s="6">
        <f t="shared" si="60"/>
        <v>1.0645048186810342</v>
      </c>
      <c r="CD141" s="6">
        <f t="shared" si="60"/>
        <v>1.0645048186810342</v>
      </c>
      <c r="CE141" s="6">
        <f t="shared" si="60"/>
        <v>1.0645048186810344</v>
      </c>
      <c r="CF141" s="6">
        <f t="shared" si="60"/>
        <v>1.0645048186810344</v>
      </c>
      <c r="CG141" s="6">
        <f t="shared" si="60"/>
        <v>1.0645048186810344</v>
      </c>
      <c r="CH141" s="6">
        <f t="shared" si="60"/>
        <v>1.0645048186810344</v>
      </c>
      <c r="CI141" s="6">
        <f t="shared" si="60"/>
        <v>1.0645048186810342</v>
      </c>
      <c r="CJ141" s="6">
        <f t="shared" si="60"/>
        <v>1.0645048186810342</v>
      </c>
      <c r="CK141" s="6">
        <f t="shared" si="60"/>
        <v>1.0645048186810342</v>
      </c>
      <c r="CL141" s="6">
        <f t="shared" si="60"/>
        <v>1.0645048186810342</v>
      </c>
      <c r="CM141" s="6">
        <f t="shared" si="60"/>
        <v>1.0645048186810346</v>
      </c>
      <c r="CN141" s="6">
        <f t="shared" si="61"/>
        <v>1.0645048186810342</v>
      </c>
      <c r="CO141" s="6">
        <f t="shared" si="61"/>
        <v>1.0645048186810342</v>
      </c>
      <c r="CP141" s="6">
        <f t="shared" si="61"/>
        <v>1.0645048186810344</v>
      </c>
      <c r="CQ141" s="6">
        <f t="shared" si="61"/>
        <v>1.0645048186810344</v>
      </c>
      <c r="CR141" s="6">
        <f t="shared" si="61"/>
        <v>1.0645048186810342</v>
      </c>
      <c r="CS141" s="6">
        <f t="shared" si="61"/>
        <v>1.0645048186810342</v>
      </c>
      <c r="CT141" s="6">
        <f t="shared" si="61"/>
        <v>1.0645048186810344</v>
      </c>
      <c r="CU141" s="6">
        <f t="shared" si="61"/>
        <v>1.0645048186810344</v>
      </c>
      <c r="CV141" s="6">
        <f t="shared" si="61"/>
        <v>1.0645048186810344</v>
      </c>
      <c r="CW141" s="6">
        <f t="shared" si="61"/>
        <v>1.0645048186810342</v>
      </c>
      <c r="CX141" s="6">
        <f t="shared" si="61"/>
        <v>1.0645048186810342</v>
      </c>
      <c r="CY141" s="6">
        <f t="shared" si="61"/>
        <v>1.0645048186810344</v>
      </c>
      <c r="CZ141" s="6">
        <f t="shared" si="61"/>
        <v>1.0645048186810342</v>
      </c>
      <c r="DA141" s="6">
        <f t="shared" si="61"/>
        <v>1.0645048186810342</v>
      </c>
      <c r="DB141" s="6">
        <f t="shared" si="61"/>
        <v>1.0645048186810344</v>
      </c>
      <c r="DC141" s="6">
        <f t="shared" si="61"/>
        <v>1.0645048186810342</v>
      </c>
      <c r="DD141" s="6">
        <f t="shared" si="62"/>
        <v>1.0645048186810344</v>
      </c>
      <c r="DE141" s="6">
        <f t="shared" si="62"/>
        <v>1.0645048186810344</v>
      </c>
      <c r="DF141" s="6">
        <f t="shared" si="62"/>
        <v>1.0645048186810342</v>
      </c>
    </row>
    <row r="142" spans="1:110" x14ac:dyDescent="0.25">
      <c r="A142" s="297"/>
      <c r="B142" s="326" t="s">
        <v>40</v>
      </c>
      <c r="C142" s="327"/>
      <c r="D142" s="328"/>
      <c r="E142" s="328"/>
      <c r="F142" s="328"/>
      <c r="G142" s="328"/>
      <c r="H142" s="329">
        <f t="shared" ref="H142:BF142" si="71">((H$132-$H$4)/1000)*$N$20*(($C$8/70)^$X$20)*IF($C$13=1,$AE$20,IF($C$13=2,$AF$20,IF($C$13=3,$AG$20,1)))</f>
        <v>267.74869517306576</v>
      </c>
      <c r="I142" s="329">
        <f t="shared" si="71"/>
        <v>356.9982602307544</v>
      </c>
      <c r="J142" s="329">
        <f t="shared" si="71"/>
        <v>446.24782528844293</v>
      </c>
      <c r="K142" s="329">
        <f t="shared" si="71"/>
        <v>535.49739034613151</v>
      </c>
      <c r="L142" s="329">
        <f t="shared" si="71"/>
        <v>624.74695540382004</v>
      </c>
      <c r="M142" s="329">
        <f t="shared" si="71"/>
        <v>713.99652046150879</v>
      </c>
      <c r="N142" s="329">
        <f t="shared" si="71"/>
        <v>803.24608551919732</v>
      </c>
      <c r="O142" s="329">
        <f t="shared" si="71"/>
        <v>892.49565057688585</v>
      </c>
      <c r="P142" s="329">
        <f t="shared" si="71"/>
        <v>981.74521563457449</v>
      </c>
      <c r="Q142" s="329">
        <f t="shared" si="71"/>
        <v>1070.994780692263</v>
      </c>
      <c r="R142" s="329">
        <f t="shared" si="71"/>
        <v>1160.2443457499517</v>
      </c>
      <c r="S142" s="329">
        <f t="shared" si="71"/>
        <v>1249.4939108076401</v>
      </c>
      <c r="T142" s="329">
        <f t="shared" si="71"/>
        <v>1338.7434758653289</v>
      </c>
      <c r="U142" s="329">
        <f t="shared" si="71"/>
        <v>1427.9930409230176</v>
      </c>
      <c r="V142" s="329">
        <f t="shared" si="71"/>
        <v>1517.2426059807058</v>
      </c>
      <c r="W142" s="329">
        <f t="shared" si="71"/>
        <v>1606.4921710383946</v>
      </c>
      <c r="X142" s="329">
        <f t="shared" si="71"/>
        <v>1695.7417360960833</v>
      </c>
      <c r="Y142" s="329">
        <f t="shared" si="71"/>
        <v>1784.9913011537717</v>
      </c>
      <c r="Z142" s="329">
        <f t="shared" si="71"/>
        <v>1874.2408662114603</v>
      </c>
      <c r="AA142" s="329">
        <f t="shared" si="71"/>
        <v>1963.490431269149</v>
      </c>
      <c r="AB142" s="329">
        <f t="shared" si="71"/>
        <v>2052.7399963268372</v>
      </c>
      <c r="AC142" s="329">
        <f t="shared" si="71"/>
        <v>2141.989561384526</v>
      </c>
      <c r="AD142" s="329">
        <f t="shared" si="71"/>
        <v>2231.2391264422145</v>
      </c>
      <c r="AE142" s="329">
        <f t="shared" si="71"/>
        <v>2320.4886914999033</v>
      </c>
      <c r="AF142" s="329">
        <f t="shared" si="71"/>
        <v>2409.7382565575917</v>
      </c>
      <c r="AG142" s="329">
        <f t="shared" si="71"/>
        <v>2498.9878216152802</v>
      </c>
      <c r="AH142" s="329">
        <f t="shared" si="71"/>
        <v>2588.237386672969</v>
      </c>
      <c r="AI142" s="329">
        <f t="shared" si="71"/>
        <v>2677.4869517306579</v>
      </c>
      <c r="AJ142" s="329">
        <f t="shared" si="71"/>
        <v>2766.7365167883459</v>
      </c>
      <c r="AK142" s="329">
        <f t="shared" si="71"/>
        <v>2855.9860818460352</v>
      </c>
      <c r="AL142" s="329">
        <f t="shared" si="71"/>
        <v>2945.2356469037227</v>
      </c>
      <c r="AM142" s="329">
        <f t="shared" si="71"/>
        <v>3034.4852119614116</v>
      </c>
      <c r="AN142" s="329">
        <f t="shared" si="71"/>
        <v>3123.7347770191004</v>
      </c>
      <c r="AO142" s="329">
        <f t="shared" si="71"/>
        <v>3212.9843420767893</v>
      </c>
      <c r="AP142" s="329">
        <f t="shared" si="71"/>
        <v>3302.2339071344777</v>
      </c>
      <c r="AQ142" s="329">
        <f t="shared" si="71"/>
        <v>3391.4834721921666</v>
      </c>
      <c r="AR142" s="329">
        <f t="shared" si="71"/>
        <v>3480.733037249855</v>
      </c>
      <c r="AS142" s="329">
        <f t="shared" si="71"/>
        <v>3569.9826023075434</v>
      </c>
      <c r="AT142" s="329">
        <f t="shared" si="71"/>
        <v>3659.2321673652323</v>
      </c>
      <c r="AU142" s="329">
        <f t="shared" si="71"/>
        <v>3748.4817324229207</v>
      </c>
      <c r="AV142" s="329">
        <f t="shared" si="71"/>
        <v>3837.7312974806091</v>
      </c>
      <c r="AW142" s="329">
        <f t="shared" si="71"/>
        <v>3926.980862538298</v>
      </c>
      <c r="AX142" s="329">
        <f t="shared" si="71"/>
        <v>4016.2304275959864</v>
      </c>
      <c r="AY142" s="329">
        <f t="shared" si="71"/>
        <v>4105.4799926536743</v>
      </c>
      <c r="AZ142" s="329">
        <f t="shared" si="71"/>
        <v>4194.7295577113646</v>
      </c>
      <c r="BA142" s="329">
        <f t="shared" si="71"/>
        <v>4283.9791227690521</v>
      </c>
      <c r="BB142" s="329">
        <f t="shared" si="71"/>
        <v>4373.2286878267414</v>
      </c>
      <c r="BC142" s="329">
        <f t="shared" si="71"/>
        <v>4462.4782528844289</v>
      </c>
      <c r="BD142" s="329">
        <f t="shared" si="71"/>
        <v>4551.7278179421182</v>
      </c>
      <c r="BE142" s="329">
        <f t="shared" si="71"/>
        <v>4640.9773829998067</v>
      </c>
      <c r="BF142" s="329">
        <f t="shared" si="71"/>
        <v>4730.2269480574951</v>
      </c>
      <c r="BH142" s="6">
        <f t="shared" si="59"/>
        <v>1.0626432351471895</v>
      </c>
      <c r="BI142" s="6">
        <f t="shared" si="59"/>
        <v>1.0626432351471891</v>
      </c>
      <c r="BJ142" s="6">
        <f t="shared" si="59"/>
        <v>1.0626432351471893</v>
      </c>
      <c r="BK142" s="6">
        <f t="shared" si="59"/>
        <v>1.0626432351471895</v>
      </c>
      <c r="BL142" s="6">
        <f t="shared" si="59"/>
        <v>1.0626432351471893</v>
      </c>
      <c r="BM142" s="6">
        <f t="shared" si="59"/>
        <v>1.0626432351471891</v>
      </c>
      <c r="BN142" s="6">
        <f t="shared" si="59"/>
        <v>1.0626432351471891</v>
      </c>
      <c r="BO142" s="6">
        <f t="shared" si="59"/>
        <v>1.0626432351471893</v>
      </c>
      <c r="BP142" s="6">
        <f t="shared" si="59"/>
        <v>1.0626432351471895</v>
      </c>
      <c r="BQ142" s="6">
        <f t="shared" si="59"/>
        <v>1.0626432351471895</v>
      </c>
      <c r="BR142" s="6">
        <f t="shared" si="59"/>
        <v>1.0626432351471893</v>
      </c>
      <c r="BS142" s="6">
        <f t="shared" si="59"/>
        <v>1.0626432351471893</v>
      </c>
      <c r="BT142" s="6">
        <f t="shared" si="59"/>
        <v>1.0626432351471893</v>
      </c>
      <c r="BU142" s="6">
        <f t="shared" si="59"/>
        <v>1.0626432351471891</v>
      </c>
      <c r="BV142" s="6">
        <f t="shared" si="59"/>
        <v>1.0626432351471893</v>
      </c>
      <c r="BW142" s="6">
        <f t="shared" si="59"/>
        <v>1.0626432351471891</v>
      </c>
      <c r="BX142" s="6">
        <f t="shared" si="60"/>
        <v>1.0626432351471891</v>
      </c>
      <c r="BY142" s="6">
        <f t="shared" si="60"/>
        <v>1.0626432351471893</v>
      </c>
      <c r="BZ142" s="6">
        <f t="shared" si="60"/>
        <v>1.0626432351471893</v>
      </c>
      <c r="CA142" s="6">
        <f t="shared" si="60"/>
        <v>1.0626432351471895</v>
      </c>
      <c r="CB142" s="6">
        <f t="shared" si="60"/>
        <v>1.0626432351471893</v>
      </c>
      <c r="CC142" s="6">
        <f t="shared" si="60"/>
        <v>1.0626432351471895</v>
      </c>
      <c r="CD142" s="6">
        <f t="shared" si="60"/>
        <v>1.0626432351471893</v>
      </c>
      <c r="CE142" s="6">
        <f t="shared" si="60"/>
        <v>1.0626432351471893</v>
      </c>
      <c r="CF142" s="6">
        <f t="shared" si="60"/>
        <v>1.0626432351471895</v>
      </c>
      <c r="CG142" s="6">
        <f t="shared" si="60"/>
        <v>1.0626432351471893</v>
      </c>
      <c r="CH142" s="6">
        <f t="shared" si="60"/>
        <v>1.0626432351471891</v>
      </c>
      <c r="CI142" s="6">
        <f t="shared" si="60"/>
        <v>1.0626432351471893</v>
      </c>
      <c r="CJ142" s="6">
        <f t="shared" si="60"/>
        <v>1.0626432351471893</v>
      </c>
      <c r="CK142" s="6">
        <f t="shared" si="60"/>
        <v>1.0626432351471891</v>
      </c>
      <c r="CL142" s="6">
        <f t="shared" si="60"/>
        <v>1.0626432351471893</v>
      </c>
      <c r="CM142" s="6">
        <f t="shared" si="60"/>
        <v>1.0626432351471893</v>
      </c>
      <c r="CN142" s="6">
        <f t="shared" si="61"/>
        <v>1.0626432351471893</v>
      </c>
      <c r="CO142" s="6">
        <f t="shared" si="61"/>
        <v>1.0626432351471891</v>
      </c>
      <c r="CP142" s="6">
        <f t="shared" si="61"/>
        <v>1.0626432351471893</v>
      </c>
      <c r="CQ142" s="6">
        <f t="shared" si="61"/>
        <v>1.0626432351471891</v>
      </c>
      <c r="CR142" s="6">
        <f t="shared" si="61"/>
        <v>1.0626432351471893</v>
      </c>
      <c r="CS142" s="6">
        <f t="shared" si="61"/>
        <v>1.0626432351471893</v>
      </c>
      <c r="CT142" s="6">
        <f t="shared" si="61"/>
        <v>1.0626432351471893</v>
      </c>
      <c r="CU142" s="6">
        <f t="shared" si="61"/>
        <v>1.0626432351471893</v>
      </c>
      <c r="CV142" s="6">
        <f t="shared" si="61"/>
        <v>1.0626432351471893</v>
      </c>
      <c r="CW142" s="6">
        <f t="shared" si="61"/>
        <v>1.0626432351471895</v>
      </c>
      <c r="CX142" s="6">
        <f t="shared" si="61"/>
        <v>1.0626432351471891</v>
      </c>
      <c r="CY142" s="6">
        <f t="shared" si="61"/>
        <v>1.0626432351471893</v>
      </c>
      <c r="CZ142" s="6">
        <f t="shared" si="61"/>
        <v>1.0626432351471891</v>
      </c>
      <c r="DA142" s="6">
        <f t="shared" si="61"/>
        <v>1.0626432351471895</v>
      </c>
      <c r="DB142" s="6">
        <f t="shared" si="61"/>
        <v>1.0626432351471891</v>
      </c>
      <c r="DC142" s="6">
        <f t="shared" si="61"/>
        <v>1.0626432351471893</v>
      </c>
      <c r="DD142" s="6">
        <f t="shared" si="62"/>
        <v>1.0626432351471888</v>
      </c>
      <c r="DE142" s="6">
        <f t="shared" si="62"/>
        <v>1.0626432351471893</v>
      </c>
      <c r="DF142" s="6">
        <f t="shared" si="62"/>
        <v>1.0626432351471893</v>
      </c>
    </row>
    <row r="143" spans="1:110" x14ac:dyDescent="0.25">
      <c r="A143" s="297"/>
      <c r="B143" s="326" t="s">
        <v>41</v>
      </c>
      <c r="C143" s="327"/>
      <c r="D143" s="328"/>
      <c r="E143" s="328"/>
      <c r="F143" s="328"/>
      <c r="G143" s="328"/>
      <c r="H143" s="329">
        <f t="shared" ref="H143:BF143" si="72">((H$132-$H$4)/1000)*$P$20*(($C$8/70)^$Z$20)*IF($C$13=1,$AE$20,IF($C$13=2,$AF$20,IF($C$13=3,$AG$20,1)))</f>
        <v>377.15308420630811</v>
      </c>
      <c r="I143" s="329">
        <f t="shared" si="72"/>
        <v>502.87077894174422</v>
      </c>
      <c r="J143" s="329">
        <f t="shared" si="72"/>
        <v>628.5884736771801</v>
      </c>
      <c r="K143" s="329">
        <f t="shared" si="72"/>
        <v>754.30616841261622</v>
      </c>
      <c r="L143" s="329">
        <f t="shared" si="72"/>
        <v>880.02386314805221</v>
      </c>
      <c r="M143" s="329">
        <f t="shared" si="72"/>
        <v>1005.7415578834884</v>
      </c>
      <c r="N143" s="329">
        <f t="shared" si="72"/>
        <v>1131.4592526189244</v>
      </c>
      <c r="O143" s="329">
        <f t="shared" si="72"/>
        <v>1257.1769473543602</v>
      </c>
      <c r="P143" s="329">
        <f t="shared" si="72"/>
        <v>1382.8946420897964</v>
      </c>
      <c r="Q143" s="329">
        <f t="shared" si="72"/>
        <v>1508.6123368252324</v>
      </c>
      <c r="R143" s="329">
        <f t="shared" si="72"/>
        <v>1634.3300315606684</v>
      </c>
      <c r="S143" s="329">
        <f t="shared" si="72"/>
        <v>1760.0477262961044</v>
      </c>
      <c r="T143" s="329">
        <f t="shared" si="72"/>
        <v>1885.7654210315409</v>
      </c>
      <c r="U143" s="329">
        <f t="shared" si="72"/>
        <v>2011.4831157669769</v>
      </c>
      <c r="V143" s="329">
        <f t="shared" si="72"/>
        <v>2137.2008105024129</v>
      </c>
      <c r="W143" s="329">
        <f t="shared" si="72"/>
        <v>2262.9185052378489</v>
      </c>
      <c r="X143" s="329">
        <f t="shared" si="72"/>
        <v>2388.6361999732844</v>
      </c>
      <c r="Y143" s="329">
        <f t="shared" si="72"/>
        <v>2514.3538947087204</v>
      </c>
      <c r="Z143" s="329">
        <f t="shared" si="72"/>
        <v>2640.0715894441569</v>
      </c>
      <c r="AA143" s="329">
        <f t="shared" si="72"/>
        <v>2765.7892841795929</v>
      </c>
      <c r="AB143" s="329">
        <f t="shared" si="72"/>
        <v>2891.5069789150284</v>
      </c>
      <c r="AC143" s="329">
        <f t="shared" si="72"/>
        <v>3017.2246736504649</v>
      </c>
      <c r="AD143" s="329">
        <f t="shared" si="72"/>
        <v>3142.9423683859009</v>
      </c>
      <c r="AE143" s="329">
        <f t="shared" si="72"/>
        <v>3268.6600631213369</v>
      </c>
      <c r="AF143" s="329">
        <f t="shared" si="72"/>
        <v>3394.3777578567733</v>
      </c>
      <c r="AG143" s="329">
        <f t="shared" si="72"/>
        <v>3520.0954525922089</v>
      </c>
      <c r="AH143" s="329">
        <f t="shared" si="72"/>
        <v>3645.8131473276449</v>
      </c>
      <c r="AI143" s="329">
        <f t="shared" si="72"/>
        <v>3771.5308420630818</v>
      </c>
      <c r="AJ143" s="329">
        <f t="shared" si="72"/>
        <v>3897.2485367985178</v>
      </c>
      <c r="AK143" s="329">
        <f t="shared" si="72"/>
        <v>4022.9662315339538</v>
      </c>
      <c r="AL143" s="329">
        <f t="shared" si="72"/>
        <v>4148.6839262693893</v>
      </c>
      <c r="AM143" s="329">
        <f t="shared" si="72"/>
        <v>4274.4016210048258</v>
      </c>
      <c r="AN143" s="329">
        <f t="shared" si="72"/>
        <v>4400.1193157402613</v>
      </c>
      <c r="AO143" s="329">
        <f t="shared" si="72"/>
        <v>4525.8370104756978</v>
      </c>
      <c r="AP143" s="329">
        <f t="shared" si="72"/>
        <v>4651.5547052111333</v>
      </c>
      <c r="AQ143" s="329">
        <f t="shared" si="72"/>
        <v>4777.2723999465688</v>
      </c>
      <c r="AR143" s="329">
        <f t="shared" si="72"/>
        <v>4902.9900946820053</v>
      </c>
      <c r="AS143" s="329">
        <f t="shared" si="72"/>
        <v>5028.7077894174408</v>
      </c>
      <c r="AT143" s="329">
        <f t="shared" si="72"/>
        <v>5154.4254841528773</v>
      </c>
      <c r="AU143" s="329">
        <f t="shared" si="72"/>
        <v>5280.1431788883137</v>
      </c>
      <c r="AV143" s="329">
        <f t="shared" si="72"/>
        <v>5405.8608736237493</v>
      </c>
      <c r="AW143" s="329">
        <f t="shared" si="72"/>
        <v>5531.5785683591857</v>
      </c>
      <c r="AX143" s="329">
        <f t="shared" si="72"/>
        <v>5657.2962630946213</v>
      </c>
      <c r="AY143" s="329">
        <f t="shared" si="72"/>
        <v>5783.0139578300568</v>
      </c>
      <c r="AZ143" s="329">
        <f t="shared" si="72"/>
        <v>5908.7316525654942</v>
      </c>
      <c r="BA143" s="329">
        <f t="shared" si="72"/>
        <v>6034.4493473009297</v>
      </c>
      <c r="BB143" s="329">
        <f t="shared" si="72"/>
        <v>6160.1670420363662</v>
      </c>
      <c r="BC143" s="329">
        <f t="shared" si="72"/>
        <v>6285.8847367718017</v>
      </c>
      <c r="BD143" s="329">
        <f t="shared" si="72"/>
        <v>6411.6024315072373</v>
      </c>
      <c r="BE143" s="329">
        <f t="shared" si="72"/>
        <v>6537.3201262426737</v>
      </c>
      <c r="BF143" s="329">
        <f t="shared" si="72"/>
        <v>6663.0378209781093</v>
      </c>
      <c r="BH143" s="6">
        <f t="shared" si="59"/>
        <v>1.0204620968971023</v>
      </c>
      <c r="BI143" s="6">
        <f t="shared" si="59"/>
        <v>1.0204620968971023</v>
      </c>
      <c r="BJ143" s="6">
        <f t="shared" si="59"/>
        <v>1.0204620968971023</v>
      </c>
      <c r="BK143" s="6">
        <f t="shared" si="59"/>
        <v>1.0204620968971023</v>
      </c>
      <c r="BL143" s="6">
        <f t="shared" si="59"/>
        <v>1.0204620968971021</v>
      </c>
      <c r="BM143" s="6">
        <f t="shared" si="59"/>
        <v>1.0204620968971023</v>
      </c>
      <c r="BN143" s="6">
        <f t="shared" si="59"/>
        <v>1.0204620968971021</v>
      </c>
      <c r="BO143" s="6">
        <f t="shared" si="59"/>
        <v>1.0204620968971023</v>
      </c>
      <c r="BP143" s="6">
        <f t="shared" si="59"/>
        <v>1.0204620968971021</v>
      </c>
      <c r="BQ143" s="6">
        <f t="shared" si="59"/>
        <v>1.0204620968971023</v>
      </c>
      <c r="BR143" s="6">
        <f t="shared" si="59"/>
        <v>1.0204620968971023</v>
      </c>
      <c r="BS143" s="6">
        <f t="shared" si="59"/>
        <v>1.0204620968971021</v>
      </c>
      <c r="BT143" s="6">
        <f t="shared" si="59"/>
        <v>1.0204620968971021</v>
      </c>
      <c r="BU143" s="6">
        <f t="shared" si="59"/>
        <v>1.0204620968971023</v>
      </c>
      <c r="BV143" s="6">
        <f t="shared" si="59"/>
        <v>1.0204620968971021</v>
      </c>
      <c r="BW143" s="6">
        <f t="shared" si="59"/>
        <v>1.0204620968971021</v>
      </c>
      <c r="BX143" s="6">
        <f t="shared" si="60"/>
        <v>1.0204620968971021</v>
      </c>
      <c r="BY143" s="6">
        <f t="shared" si="60"/>
        <v>1.0204620968971023</v>
      </c>
      <c r="BZ143" s="6">
        <f t="shared" si="60"/>
        <v>1.0204620968971023</v>
      </c>
      <c r="CA143" s="6">
        <f t="shared" si="60"/>
        <v>1.0204620968971021</v>
      </c>
      <c r="CB143" s="6">
        <f t="shared" si="60"/>
        <v>1.0204620968971023</v>
      </c>
      <c r="CC143" s="6">
        <f t="shared" si="60"/>
        <v>1.0204620968971023</v>
      </c>
      <c r="CD143" s="6">
        <f t="shared" si="60"/>
        <v>1.0204620968971021</v>
      </c>
      <c r="CE143" s="6">
        <f t="shared" si="60"/>
        <v>1.0204620968971023</v>
      </c>
      <c r="CF143" s="6">
        <f t="shared" si="60"/>
        <v>1.0204620968971021</v>
      </c>
      <c r="CG143" s="6">
        <f t="shared" si="60"/>
        <v>1.0204620968971021</v>
      </c>
      <c r="CH143" s="6">
        <f t="shared" si="60"/>
        <v>1.0204620968971023</v>
      </c>
      <c r="CI143" s="6">
        <f t="shared" si="60"/>
        <v>1.0204620968971021</v>
      </c>
      <c r="CJ143" s="6">
        <f t="shared" si="60"/>
        <v>1.0204620968971019</v>
      </c>
      <c r="CK143" s="6">
        <f t="shared" si="60"/>
        <v>1.0204620968971023</v>
      </c>
      <c r="CL143" s="6">
        <f t="shared" si="60"/>
        <v>1.0204620968971021</v>
      </c>
      <c r="CM143" s="6">
        <f t="shared" si="60"/>
        <v>1.0204620968971021</v>
      </c>
      <c r="CN143" s="6">
        <f t="shared" si="61"/>
        <v>1.0204620968971021</v>
      </c>
      <c r="CO143" s="6">
        <f t="shared" si="61"/>
        <v>1.0204620968971021</v>
      </c>
      <c r="CP143" s="6">
        <f t="shared" si="61"/>
        <v>1.0204620968971023</v>
      </c>
      <c r="CQ143" s="6">
        <f t="shared" si="61"/>
        <v>1.0204620968971021</v>
      </c>
      <c r="CR143" s="6">
        <f t="shared" si="61"/>
        <v>1.0204620968971021</v>
      </c>
      <c r="CS143" s="6">
        <f t="shared" si="61"/>
        <v>1.0204620968971023</v>
      </c>
      <c r="CT143" s="6">
        <f t="shared" si="61"/>
        <v>1.0204620968971023</v>
      </c>
      <c r="CU143" s="6">
        <f t="shared" si="61"/>
        <v>1.0204620968971023</v>
      </c>
      <c r="CV143" s="6">
        <f t="shared" si="61"/>
        <v>1.0204620968971021</v>
      </c>
      <c r="CW143" s="6">
        <f t="shared" si="61"/>
        <v>1.0204620968971021</v>
      </c>
      <c r="CX143" s="6">
        <f t="shared" si="61"/>
        <v>1.0204620968971021</v>
      </c>
      <c r="CY143" s="6">
        <f t="shared" si="61"/>
        <v>1.0204620968971023</v>
      </c>
      <c r="CZ143" s="6">
        <f t="shared" si="61"/>
        <v>1.0204620968971021</v>
      </c>
      <c r="DA143" s="6">
        <f t="shared" si="61"/>
        <v>1.0204620968971023</v>
      </c>
      <c r="DB143" s="6">
        <f t="shared" si="61"/>
        <v>1.0204620968971023</v>
      </c>
      <c r="DC143" s="6">
        <f t="shared" si="61"/>
        <v>1.0204620968971021</v>
      </c>
      <c r="DD143" s="6">
        <f t="shared" si="62"/>
        <v>1.0204620968971023</v>
      </c>
      <c r="DE143" s="6">
        <f t="shared" si="62"/>
        <v>1.0204620968971023</v>
      </c>
      <c r="DF143" s="6">
        <f t="shared" si="62"/>
        <v>1.0204620968971023</v>
      </c>
    </row>
    <row r="144" spans="1:110" ht="15.75" thickBot="1" x14ac:dyDescent="0.3">
      <c r="A144" s="297"/>
      <c r="B144" s="330" t="s">
        <v>42</v>
      </c>
      <c r="C144" s="331"/>
      <c r="D144" s="332"/>
      <c r="E144" s="332"/>
      <c r="F144" s="332"/>
      <c r="G144" s="332"/>
      <c r="H144" s="333">
        <f t="shared" ref="H144:BF144" si="73">((H$132-$H$4)/1000)*$Q$20*(($C$8/70)^$AA$20)*IF($C$13=1,$AE$20,IF($C$13=2,$AF$20,IF($C$13=3,$AG$20,1)))</f>
        <v>409.15974019864672</v>
      </c>
      <c r="I144" s="333">
        <f t="shared" si="73"/>
        <v>545.54632026486229</v>
      </c>
      <c r="J144" s="333">
        <f t="shared" si="73"/>
        <v>681.9329003310778</v>
      </c>
      <c r="K144" s="333">
        <f t="shared" si="73"/>
        <v>818.31948039729343</v>
      </c>
      <c r="L144" s="333">
        <f t="shared" si="73"/>
        <v>954.70606046350883</v>
      </c>
      <c r="M144" s="333">
        <f t="shared" si="73"/>
        <v>1091.0926405297246</v>
      </c>
      <c r="N144" s="333">
        <f t="shared" si="73"/>
        <v>1227.4792205959402</v>
      </c>
      <c r="O144" s="333">
        <f t="shared" si="73"/>
        <v>1363.8658006621556</v>
      </c>
      <c r="P144" s="333">
        <f t="shared" si="73"/>
        <v>1500.2523807283715</v>
      </c>
      <c r="Q144" s="333">
        <f t="shared" si="73"/>
        <v>1636.6389607945869</v>
      </c>
      <c r="R144" s="333">
        <f t="shared" si="73"/>
        <v>1773.0255408608025</v>
      </c>
      <c r="S144" s="333">
        <f t="shared" si="73"/>
        <v>1909.4121209270177</v>
      </c>
      <c r="T144" s="333">
        <f t="shared" si="73"/>
        <v>2045.7987009932338</v>
      </c>
      <c r="U144" s="333">
        <f t="shared" si="73"/>
        <v>2182.1852810594492</v>
      </c>
      <c r="V144" s="333">
        <f t="shared" si="73"/>
        <v>2318.5718611256643</v>
      </c>
      <c r="W144" s="333">
        <f t="shared" si="73"/>
        <v>2454.9584411918804</v>
      </c>
      <c r="X144" s="333">
        <f t="shared" si="73"/>
        <v>2591.345021258096</v>
      </c>
      <c r="Y144" s="333">
        <f t="shared" si="73"/>
        <v>2727.7316013243112</v>
      </c>
      <c r="Z144" s="333">
        <f t="shared" si="73"/>
        <v>2864.1181813905268</v>
      </c>
      <c r="AA144" s="333">
        <f t="shared" si="73"/>
        <v>3000.5047614567429</v>
      </c>
      <c r="AB144" s="333">
        <f t="shared" si="73"/>
        <v>3136.8913415229576</v>
      </c>
      <c r="AC144" s="333">
        <f t="shared" si="73"/>
        <v>3273.2779215891737</v>
      </c>
      <c r="AD144" s="333">
        <f t="shared" si="73"/>
        <v>3409.6645016553889</v>
      </c>
      <c r="AE144" s="333">
        <f t="shared" si="73"/>
        <v>3546.051081721605</v>
      </c>
      <c r="AF144" s="333">
        <f t="shared" si="73"/>
        <v>3682.4376617878202</v>
      </c>
      <c r="AG144" s="333">
        <f t="shared" si="73"/>
        <v>3818.8242418540353</v>
      </c>
      <c r="AH144" s="333">
        <f t="shared" si="73"/>
        <v>3955.2108219202514</v>
      </c>
      <c r="AI144" s="333">
        <f t="shared" si="73"/>
        <v>4091.5974019864675</v>
      </c>
      <c r="AJ144" s="333">
        <f t="shared" si="73"/>
        <v>4227.9839820526831</v>
      </c>
      <c r="AK144" s="333">
        <f t="shared" si="73"/>
        <v>4364.3705621188983</v>
      </c>
      <c r="AL144" s="333">
        <f t="shared" si="73"/>
        <v>4500.7571421851135</v>
      </c>
      <c r="AM144" s="333">
        <f t="shared" si="73"/>
        <v>4637.1437222513287</v>
      </c>
      <c r="AN144" s="333">
        <f t="shared" si="73"/>
        <v>4773.5303023175447</v>
      </c>
      <c r="AO144" s="333">
        <f t="shared" si="73"/>
        <v>4909.9168823837608</v>
      </c>
      <c r="AP144" s="333">
        <f t="shared" si="73"/>
        <v>5046.3034624499769</v>
      </c>
      <c r="AQ144" s="333">
        <f t="shared" si="73"/>
        <v>5182.6900425161921</v>
      </c>
      <c r="AR144" s="333">
        <f t="shared" si="73"/>
        <v>5319.0766225824073</v>
      </c>
      <c r="AS144" s="333">
        <f t="shared" si="73"/>
        <v>5455.4632026486224</v>
      </c>
      <c r="AT144" s="333">
        <f t="shared" si="73"/>
        <v>5591.8497827148376</v>
      </c>
      <c r="AU144" s="333">
        <f t="shared" si="73"/>
        <v>5728.2363627810537</v>
      </c>
      <c r="AV144" s="333">
        <f t="shared" si="73"/>
        <v>5864.6229428472689</v>
      </c>
      <c r="AW144" s="333">
        <f t="shared" si="73"/>
        <v>6001.0095229134859</v>
      </c>
      <c r="AX144" s="333">
        <f t="shared" si="73"/>
        <v>6137.396102979701</v>
      </c>
      <c r="AY144" s="333">
        <f t="shared" si="73"/>
        <v>6273.7826830459153</v>
      </c>
      <c r="AZ144" s="333">
        <f t="shared" si="73"/>
        <v>6410.1692631121314</v>
      </c>
      <c r="BA144" s="333">
        <f t="shared" si="73"/>
        <v>6546.5558431783475</v>
      </c>
      <c r="BB144" s="333">
        <f t="shared" si="73"/>
        <v>6682.9424232445635</v>
      </c>
      <c r="BC144" s="333">
        <f t="shared" si="73"/>
        <v>6819.3290033107778</v>
      </c>
      <c r="BD144" s="333">
        <f t="shared" si="73"/>
        <v>6955.715583376993</v>
      </c>
      <c r="BE144" s="333">
        <f t="shared" si="73"/>
        <v>7092.10216344321</v>
      </c>
      <c r="BF144" s="333">
        <f t="shared" si="73"/>
        <v>7228.4887435094242</v>
      </c>
      <c r="BH144" s="6">
        <f t="shared" si="59"/>
        <v>1.0359011516456569</v>
      </c>
      <c r="BI144" s="6">
        <f t="shared" si="59"/>
        <v>1.0359011516456571</v>
      </c>
      <c r="BJ144" s="6">
        <f t="shared" si="59"/>
        <v>1.0359011516456573</v>
      </c>
      <c r="BK144" s="6">
        <f t="shared" si="59"/>
        <v>1.0359011516456569</v>
      </c>
      <c r="BL144" s="6">
        <f t="shared" si="59"/>
        <v>1.0359011516456573</v>
      </c>
      <c r="BM144" s="6">
        <f t="shared" si="59"/>
        <v>1.0359011516456571</v>
      </c>
      <c r="BN144" s="6">
        <f t="shared" si="59"/>
        <v>1.0359011516456569</v>
      </c>
      <c r="BO144" s="6">
        <f t="shared" si="59"/>
        <v>1.0359011516456573</v>
      </c>
      <c r="BP144" s="6">
        <f t="shared" si="59"/>
        <v>1.0359011516456571</v>
      </c>
      <c r="BQ144" s="6">
        <f t="shared" si="59"/>
        <v>1.0359011516456569</v>
      </c>
      <c r="BR144" s="6">
        <f t="shared" si="59"/>
        <v>1.0359011516456571</v>
      </c>
      <c r="BS144" s="6">
        <f t="shared" si="59"/>
        <v>1.0359011516456573</v>
      </c>
      <c r="BT144" s="6">
        <f t="shared" si="59"/>
        <v>1.0359011516456571</v>
      </c>
      <c r="BU144" s="6">
        <f t="shared" si="59"/>
        <v>1.0359011516456571</v>
      </c>
      <c r="BV144" s="6">
        <f t="shared" si="59"/>
        <v>1.0359011516456573</v>
      </c>
      <c r="BW144" s="6">
        <f t="shared" si="59"/>
        <v>1.0359011516456569</v>
      </c>
      <c r="BX144" s="6">
        <f t="shared" si="60"/>
        <v>1.0359011516456569</v>
      </c>
      <c r="BY144" s="6">
        <f t="shared" si="60"/>
        <v>1.0359011516456573</v>
      </c>
      <c r="BZ144" s="6">
        <f t="shared" si="60"/>
        <v>1.0359011516456573</v>
      </c>
      <c r="CA144" s="6">
        <f t="shared" si="60"/>
        <v>1.0359011516456571</v>
      </c>
      <c r="CB144" s="6">
        <f t="shared" si="60"/>
        <v>1.0359011516456573</v>
      </c>
      <c r="CC144" s="6">
        <f t="shared" si="60"/>
        <v>1.0359011516456569</v>
      </c>
      <c r="CD144" s="6">
        <f t="shared" si="60"/>
        <v>1.0359011516456573</v>
      </c>
      <c r="CE144" s="6">
        <f t="shared" si="60"/>
        <v>1.0359011516456571</v>
      </c>
      <c r="CF144" s="6">
        <f t="shared" si="60"/>
        <v>1.0359011516456573</v>
      </c>
      <c r="CG144" s="6">
        <f t="shared" si="60"/>
        <v>1.0359011516456573</v>
      </c>
      <c r="CH144" s="6">
        <f t="shared" si="60"/>
        <v>1.0359011516456569</v>
      </c>
      <c r="CI144" s="6">
        <f t="shared" si="60"/>
        <v>1.0359011516456571</v>
      </c>
      <c r="CJ144" s="6">
        <f t="shared" si="60"/>
        <v>1.0359011516456569</v>
      </c>
      <c r="CK144" s="6">
        <f t="shared" si="60"/>
        <v>1.0359011516456571</v>
      </c>
      <c r="CL144" s="6">
        <f t="shared" si="60"/>
        <v>1.0359011516456573</v>
      </c>
      <c r="CM144" s="6">
        <f t="shared" si="60"/>
        <v>1.0359011516456573</v>
      </c>
      <c r="CN144" s="6">
        <f t="shared" si="61"/>
        <v>1.0359011516456571</v>
      </c>
      <c r="CO144" s="6">
        <f t="shared" si="61"/>
        <v>1.0359011516456569</v>
      </c>
      <c r="CP144" s="6">
        <f t="shared" si="61"/>
        <v>1.0359011516456569</v>
      </c>
      <c r="CQ144" s="6">
        <f t="shared" si="61"/>
        <v>1.0359011516456569</v>
      </c>
      <c r="CR144" s="6">
        <f t="shared" si="61"/>
        <v>1.0359011516456571</v>
      </c>
      <c r="CS144" s="6">
        <f t="shared" si="61"/>
        <v>1.0359011516456573</v>
      </c>
      <c r="CT144" s="6">
        <f t="shared" si="61"/>
        <v>1.0359011516456569</v>
      </c>
      <c r="CU144" s="6">
        <f t="shared" si="61"/>
        <v>1.0359011516456573</v>
      </c>
      <c r="CV144" s="6">
        <f t="shared" si="61"/>
        <v>1.0359011516456571</v>
      </c>
      <c r="CW144" s="6">
        <f t="shared" si="61"/>
        <v>1.0359011516456571</v>
      </c>
      <c r="CX144" s="6">
        <f t="shared" si="61"/>
        <v>1.0359011516456569</v>
      </c>
      <c r="CY144" s="6">
        <f t="shared" si="61"/>
        <v>1.0359011516456573</v>
      </c>
      <c r="CZ144" s="6">
        <f t="shared" si="61"/>
        <v>1.0359011516456571</v>
      </c>
      <c r="DA144" s="6">
        <f t="shared" si="61"/>
        <v>1.0359011516456569</v>
      </c>
      <c r="DB144" s="6">
        <f t="shared" si="61"/>
        <v>1.0359011516456571</v>
      </c>
      <c r="DC144" s="6">
        <f t="shared" si="61"/>
        <v>1.0359011516456573</v>
      </c>
      <c r="DD144" s="6">
        <f t="shared" si="62"/>
        <v>1.0359011516456571</v>
      </c>
      <c r="DE144" s="6">
        <f t="shared" si="62"/>
        <v>1.0359011516456571</v>
      </c>
      <c r="DF144" s="6">
        <f t="shared" si="62"/>
        <v>1.0359011516456571</v>
      </c>
    </row>
    <row r="145" spans="1:110" x14ac:dyDescent="0.25">
      <c r="A145" s="297"/>
      <c r="B145" s="334" t="s">
        <v>43</v>
      </c>
      <c r="C145" s="335"/>
      <c r="D145" s="336"/>
      <c r="E145" s="336"/>
      <c r="F145" s="336"/>
      <c r="G145" s="336"/>
      <c r="H145" s="337">
        <f t="shared" ref="H145:BF145" si="74">((H$132-$H$4)/1000)*$M$21*(($C$8/70)^$W$21)*IF($C$13=1,$AE$21,IF($C$13=2,$AF$21,IF($C$13=3,$AG$21,1)))</f>
        <v>254.8292105640964</v>
      </c>
      <c r="I145" s="337">
        <f t="shared" si="74"/>
        <v>339.77228075212855</v>
      </c>
      <c r="J145" s="337">
        <f t="shared" si="74"/>
        <v>424.7153509401607</v>
      </c>
      <c r="K145" s="337">
        <f t="shared" si="74"/>
        <v>509.6584211281928</v>
      </c>
      <c r="L145" s="337">
        <f t="shared" si="74"/>
        <v>594.60149131622495</v>
      </c>
      <c r="M145" s="337">
        <f t="shared" si="74"/>
        <v>679.5445615042571</v>
      </c>
      <c r="N145" s="337">
        <f t="shared" si="74"/>
        <v>764.48763169228926</v>
      </c>
      <c r="O145" s="337">
        <f t="shared" si="74"/>
        <v>849.43070188032141</v>
      </c>
      <c r="P145" s="337">
        <f t="shared" si="74"/>
        <v>934.37377206835356</v>
      </c>
      <c r="Q145" s="337">
        <f t="shared" si="74"/>
        <v>1019.3168422563856</v>
      </c>
      <c r="R145" s="337">
        <f t="shared" si="74"/>
        <v>1104.2599124444178</v>
      </c>
      <c r="S145" s="337">
        <f t="shared" si="74"/>
        <v>1189.2029826324499</v>
      </c>
      <c r="T145" s="337">
        <f t="shared" si="74"/>
        <v>1274.1460528204821</v>
      </c>
      <c r="U145" s="337">
        <f t="shared" si="74"/>
        <v>1359.0891230085142</v>
      </c>
      <c r="V145" s="337">
        <f t="shared" si="74"/>
        <v>1444.0321931965466</v>
      </c>
      <c r="W145" s="337">
        <f t="shared" si="74"/>
        <v>1528.9752633845785</v>
      </c>
      <c r="X145" s="337">
        <f t="shared" si="74"/>
        <v>1613.9183335726107</v>
      </c>
      <c r="Y145" s="337">
        <f t="shared" si="74"/>
        <v>1698.8614037606428</v>
      </c>
      <c r="Z145" s="337">
        <f t="shared" si="74"/>
        <v>1783.8044739486752</v>
      </c>
      <c r="AA145" s="337">
        <f t="shared" si="74"/>
        <v>1868.7475441367071</v>
      </c>
      <c r="AB145" s="337">
        <f t="shared" si="74"/>
        <v>1953.6906143247393</v>
      </c>
      <c r="AC145" s="337">
        <f t="shared" si="74"/>
        <v>2038.6336845127712</v>
      </c>
      <c r="AD145" s="337">
        <f t="shared" si="74"/>
        <v>2123.5767547008031</v>
      </c>
      <c r="AE145" s="337">
        <f t="shared" si="74"/>
        <v>2208.5198248888355</v>
      </c>
      <c r="AF145" s="337">
        <f t="shared" si="74"/>
        <v>2293.4628950768679</v>
      </c>
      <c r="AG145" s="337">
        <f t="shared" si="74"/>
        <v>2378.4059652648998</v>
      </c>
      <c r="AH145" s="337">
        <f t="shared" si="74"/>
        <v>2463.3490354529322</v>
      </c>
      <c r="AI145" s="337">
        <f t="shared" si="74"/>
        <v>2548.2921056409641</v>
      </c>
      <c r="AJ145" s="337">
        <f t="shared" si="74"/>
        <v>2633.2351758289965</v>
      </c>
      <c r="AK145" s="337">
        <f t="shared" si="74"/>
        <v>2718.1782460170284</v>
      </c>
      <c r="AL145" s="337">
        <f t="shared" si="74"/>
        <v>2803.1213162050603</v>
      </c>
      <c r="AM145" s="337">
        <f t="shared" si="74"/>
        <v>2888.0643863930932</v>
      </c>
      <c r="AN145" s="337">
        <f t="shared" si="74"/>
        <v>2973.0074565811246</v>
      </c>
      <c r="AO145" s="337">
        <f t="shared" si="74"/>
        <v>3057.950526769157</v>
      </c>
      <c r="AP145" s="337">
        <f t="shared" si="74"/>
        <v>3142.8935969571889</v>
      </c>
      <c r="AQ145" s="337">
        <f t="shared" si="74"/>
        <v>3227.8366671452213</v>
      </c>
      <c r="AR145" s="337">
        <f t="shared" si="74"/>
        <v>3312.7797373332533</v>
      </c>
      <c r="AS145" s="337">
        <f t="shared" si="74"/>
        <v>3397.7228075212856</v>
      </c>
      <c r="AT145" s="337">
        <f t="shared" si="74"/>
        <v>3482.665877709318</v>
      </c>
      <c r="AU145" s="337">
        <f t="shared" si="74"/>
        <v>3567.6089478973504</v>
      </c>
      <c r="AV145" s="337">
        <f t="shared" si="74"/>
        <v>3652.5520180853819</v>
      </c>
      <c r="AW145" s="337">
        <f t="shared" si="74"/>
        <v>3737.4950882734142</v>
      </c>
      <c r="AX145" s="337">
        <f t="shared" si="74"/>
        <v>3822.4381584614462</v>
      </c>
      <c r="AY145" s="337">
        <f t="shared" si="74"/>
        <v>3907.3812286494785</v>
      </c>
      <c r="AZ145" s="337">
        <f t="shared" si="74"/>
        <v>3992.3242988375109</v>
      </c>
      <c r="BA145" s="337">
        <f t="shared" si="74"/>
        <v>4077.2673690255424</v>
      </c>
      <c r="BB145" s="337">
        <f t="shared" si="74"/>
        <v>4162.2104392135752</v>
      </c>
      <c r="BC145" s="337">
        <f t="shared" si="74"/>
        <v>4247.1535094016062</v>
      </c>
      <c r="BD145" s="337">
        <f t="shared" si="74"/>
        <v>4332.0965795896391</v>
      </c>
      <c r="BE145" s="337">
        <f t="shared" si="74"/>
        <v>4417.039649777671</v>
      </c>
      <c r="BF145" s="337">
        <f t="shared" si="74"/>
        <v>4501.9827199657029</v>
      </c>
      <c r="BH145" s="6">
        <f t="shared" ref="BH145:BW152" si="75">H150/H145</f>
        <v>1.0473848499062794</v>
      </c>
      <c r="BI145" s="6">
        <f t="shared" si="75"/>
        <v>1.0473848499062794</v>
      </c>
      <c r="BJ145" s="6">
        <f t="shared" si="75"/>
        <v>1.0473848499062794</v>
      </c>
      <c r="BK145" s="6">
        <f t="shared" si="75"/>
        <v>1.0473848499062794</v>
      </c>
      <c r="BL145" s="6">
        <f t="shared" si="75"/>
        <v>1.0473848499062794</v>
      </c>
      <c r="BM145" s="6">
        <f t="shared" si="75"/>
        <v>1.0473848499062794</v>
      </c>
      <c r="BN145" s="6">
        <f t="shared" si="75"/>
        <v>1.0473848499062797</v>
      </c>
      <c r="BO145" s="6">
        <f t="shared" si="75"/>
        <v>1.0473848499062794</v>
      </c>
      <c r="BP145" s="6">
        <f t="shared" si="75"/>
        <v>1.0473848499062794</v>
      </c>
      <c r="BQ145" s="6">
        <f t="shared" si="75"/>
        <v>1.0473848499062794</v>
      </c>
      <c r="BR145" s="6">
        <f t="shared" si="75"/>
        <v>1.0473848499062797</v>
      </c>
      <c r="BS145" s="6">
        <f t="shared" si="75"/>
        <v>1.0473848499062794</v>
      </c>
      <c r="BT145" s="6">
        <f t="shared" si="75"/>
        <v>1.0473848499062794</v>
      </c>
      <c r="BU145" s="6">
        <f t="shared" si="75"/>
        <v>1.0473848499062794</v>
      </c>
      <c r="BV145" s="6">
        <f t="shared" si="75"/>
        <v>1.0473848499062792</v>
      </c>
      <c r="BW145" s="6">
        <f t="shared" si="75"/>
        <v>1.0473848499062797</v>
      </c>
      <c r="BX145" s="6">
        <f t="shared" ref="BX145:CM152" si="76">X150/X145</f>
        <v>1.0473848499062794</v>
      </c>
      <c r="BY145" s="6">
        <f t="shared" si="76"/>
        <v>1.0473848499062794</v>
      </c>
      <c r="BZ145" s="6">
        <f t="shared" si="76"/>
        <v>1.0473848499062794</v>
      </c>
      <c r="CA145" s="6">
        <f t="shared" si="76"/>
        <v>1.0473848499062794</v>
      </c>
      <c r="CB145" s="6">
        <f t="shared" si="76"/>
        <v>1.0473848499062792</v>
      </c>
      <c r="CC145" s="6">
        <f t="shared" si="76"/>
        <v>1.0473848499062794</v>
      </c>
      <c r="CD145" s="6">
        <f t="shared" si="76"/>
        <v>1.0473848499062797</v>
      </c>
      <c r="CE145" s="6">
        <f t="shared" si="76"/>
        <v>1.0473848499062797</v>
      </c>
      <c r="CF145" s="6">
        <f t="shared" si="76"/>
        <v>1.0473848499062794</v>
      </c>
      <c r="CG145" s="6">
        <f t="shared" si="76"/>
        <v>1.0473848499062794</v>
      </c>
      <c r="CH145" s="6">
        <f t="shared" si="76"/>
        <v>1.0473848499062794</v>
      </c>
      <c r="CI145" s="6">
        <f t="shared" si="76"/>
        <v>1.0473848499062794</v>
      </c>
      <c r="CJ145" s="6">
        <f t="shared" si="76"/>
        <v>1.0473848499062794</v>
      </c>
      <c r="CK145" s="6">
        <f t="shared" si="76"/>
        <v>1.0473848499062794</v>
      </c>
      <c r="CL145" s="6">
        <f t="shared" si="76"/>
        <v>1.0473848499062794</v>
      </c>
      <c r="CM145" s="6">
        <f t="shared" si="76"/>
        <v>1.0473848499062792</v>
      </c>
      <c r="CN145" s="6">
        <f t="shared" ref="CN145:DC152" si="77">AN150/AN145</f>
        <v>1.0473848499062794</v>
      </c>
      <c r="CO145" s="6">
        <f t="shared" si="77"/>
        <v>1.0473848499062797</v>
      </c>
      <c r="CP145" s="6">
        <f t="shared" si="77"/>
        <v>1.0473848499062797</v>
      </c>
      <c r="CQ145" s="6">
        <f t="shared" si="77"/>
        <v>1.0473848499062794</v>
      </c>
      <c r="CR145" s="6">
        <f t="shared" si="77"/>
        <v>1.0473848499062794</v>
      </c>
      <c r="CS145" s="6">
        <f t="shared" si="77"/>
        <v>1.0473848499062794</v>
      </c>
      <c r="CT145" s="6">
        <f t="shared" si="77"/>
        <v>1.0473848499062792</v>
      </c>
      <c r="CU145" s="6">
        <f t="shared" si="77"/>
        <v>1.0473848499062794</v>
      </c>
      <c r="CV145" s="6">
        <f t="shared" si="77"/>
        <v>1.0473848499062794</v>
      </c>
      <c r="CW145" s="6">
        <f t="shared" si="77"/>
        <v>1.0473848499062794</v>
      </c>
      <c r="CX145" s="6">
        <f t="shared" si="77"/>
        <v>1.0473848499062797</v>
      </c>
      <c r="CY145" s="6">
        <f t="shared" si="77"/>
        <v>1.0473848499062792</v>
      </c>
      <c r="CZ145" s="6">
        <f t="shared" si="77"/>
        <v>1.0473848499062794</v>
      </c>
      <c r="DA145" s="6">
        <f t="shared" si="77"/>
        <v>1.0473848499062794</v>
      </c>
      <c r="DB145" s="6">
        <f t="shared" si="77"/>
        <v>1.0473848499062794</v>
      </c>
      <c r="DC145" s="6">
        <f t="shared" si="77"/>
        <v>1.0473848499062797</v>
      </c>
      <c r="DD145" s="6">
        <f t="shared" ref="DD145:DF152" si="78">BD150/BD145</f>
        <v>1.0473848499062794</v>
      </c>
      <c r="DE145" s="6">
        <f t="shared" si="78"/>
        <v>1.0473848499062797</v>
      </c>
      <c r="DF145" s="6">
        <f t="shared" si="78"/>
        <v>1.0473848499062794</v>
      </c>
    </row>
    <row r="146" spans="1:110" x14ac:dyDescent="0.25">
      <c r="A146" s="297"/>
      <c r="B146" s="338" t="s">
        <v>44</v>
      </c>
      <c r="C146" s="339"/>
      <c r="D146" s="340"/>
      <c r="E146" s="340"/>
      <c r="F146" s="340"/>
      <c r="G146" s="340"/>
      <c r="H146" s="341">
        <f t="shared" ref="H146:BF146" si="79">((H$132-$H$4)/1000)*$N$21*(($C$8/70)^$X$21)*IF($C$13=1,$AE$21,IF($C$13=2,$AF$21,IF($C$13=3,$AG$21,1)))</f>
        <v>284.52133964514525</v>
      </c>
      <c r="I146" s="341">
        <f t="shared" si="79"/>
        <v>379.36178619352694</v>
      </c>
      <c r="J146" s="341">
        <f t="shared" si="79"/>
        <v>474.20223274190869</v>
      </c>
      <c r="K146" s="341">
        <f t="shared" si="79"/>
        <v>569.04267929029049</v>
      </c>
      <c r="L146" s="341">
        <f t="shared" si="79"/>
        <v>663.88312583867207</v>
      </c>
      <c r="M146" s="341">
        <f t="shared" si="79"/>
        <v>758.72357238705388</v>
      </c>
      <c r="N146" s="341">
        <f t="shared" si="79"/>
        <v>853.56401893543557</v>
      </c>
      <c r="O146" s="341">
        <f t="shared" si="79"/>
        <v>948.40446548381738</v>
      </c>
      <c r="P146" s="341">
        <f t="shared" si="79"/>
        <v>1043.2449120321994</v>
      </c>
      <c r="Q146" s="341">
        <f t="shared" si="79"/>
        <v>1138.085358580581</v>
      </c>
      <c r="R146" s="341">
        <f t="shared" si="79"/>
        <v>1232.9258051289626</v>
      </c>
      <c r="S146" s="341">
        <f t="shared" si="79"/>
        <v>1327.7662516773441</v>
      </c>
      <c r="T146" s="341">
        <f t="shared" si="79"/>
        <v>1422.6066982257262</v>
      </c>
      <c r="U146" s="341">
        <f t="shared" si="79"/>
        <v>1517.4471447741078</v>
      </c>
      <c r="V146" s="341">
        <f t="shared" si="79"/>
        <v>1612.2875913224893</v>
      </c>
      <c r="W146" s="341">
        <f t="shared" si="79"/>
        <v>1707.1280378708711</v>
      </c>
      <c r="X146" s="341">
        <f t="shared" si="79"/>
        <v>1801.9684844192529</v>
      </c>
      <c r="Y146" s="341">
        <f t="shared" si="79"/>
        <v>1896.8089309676348</v>
      </c>
      <c r="Z146" s="341">
        <f t="shared" si="79"/>
        <v>1991.6493775160166</v>
      </c>
      <c r="AA146" s="341">
        <f t="shared" si="79"/>
        <v>2086.4898240643988</v>
      </c>
      <c r="AB146" s="341">
        <f t="shared" si="79"/>
        <v>2181.3302706127797</v>
      </c>
      <c r="AC146" s="341">
        <f t="shared" si="79"/>
        <v>2276.170717161162</v>
      </c>
      <c r="AD146" s="341">
        <f t="shared" si="79"/>
        <v>2371.0111637095433</v>
      </c>
      <c r="AE146" s="341">
        <f t="shared" si="79"/>
        <v>2465.8516102579251</v>
      </c>
      <c r="AF146" s="341">
        <f t="shared" si="79"/>
        <v>2560.6920568063074</v>
      </c>
      <c r="AG146" s="341">
        <f t="shared" si="79"/>
        <v>2655.5325033546883</v>
      </c>
      <c r="AH146" s="341">
        <f t="shared" si="79"/>
        <v>2750.3729499030701</v>
      </c>
      <c r="AI146" s="341">
        <f t="shared" si="79"/>
        <v>2845.2133964514524</v>
      </c>
      <c r="AJ146" s="341">
        <f t="shared" si="79"/>
        <v>2940.0538429998337</v>
      </c>
      <c r="AK146" s="341">
        <f t="shared" si="79"/>
        <v>3034.8942895482155</v>
      </c>
      <c r="AL146" s="341">
        <f t="shared" si="79"/>
        <v>3129.7347360965969</v>
      </c>
      <c r="AM146" s="341">
        <f t="shared" si="79"/>
        <v>3224.5751826449787</v>
      </c>
      <c r="AN146" s="341">
        <f t="shared" si="79"/>
        <v>3319.4156291933609</v>
      </c>
      <c r="AO146" s="341">
        <f t="shared" si="79"/>
        <v>3414.2560757417423</v>
      </c>
      <c r="AP146" s="341">
        <f t="shared" si="79"/>
        <v>3509.0965222901245</v>
      </c>
      <c r="AQ146" s="341">
        <f t="shared" si="79"/>
        <v>3603.9369688385059</v>
      </c>
      <c r="AR146" s="341">
        <f t="shared" si="79"/>
        <v>3698.7774153868877</v>
      </c>
      <c r="AS146" s="341">
        <f t="shared" si="79"/>
        <v>3793.6178619352695</v>
      </c>
      <c r="AT146" s="341">
        <f t="shared" si="79"/>
        <v>3888.4583084836513</v>
      </c>
      <c r="AU146" s="341">
        <f t="shared" si="79"/>
        <v>3983.2987550320331</v>
      </c>
      <c r="AV146" s="341">
        <f t="shared" si="79"/>
        <v>4078.1392015804149</v>
      </c>
      <c r="AW146" s="341">
        <f t="shared" si="79"/>
        <v>4172.9796481287976</v>
      </c>
      <c r="AX146" s="341">
        <f t="shared" si="79"/>
        <v>4267.8200946771776</v>
      </c>
      <c r="AY146" s="341">
        <f t="shared" si="79"/>
        <v>4362.6605412255594</v>
      </c>
      <c r="AZ146" s="341">
        <f t="shared" si="79"/>
        <v>4457.5009877739421</v>
      </c>
      <c r="BA146" s="341">
        <f t="shared" si="79"/>
        <v>4552.3414343223239</v>
      </c>
      <c r="BB146" s="341">
        <f t="shared" si="79"/>
        <v>4647.1818808707048</v>
      </c>
      <c r="BC146" s="341">
        <f t="shared" si="79"/>
        <v>4742.0223274190867</v>
      </c>
      <c r="BD146" s="341">
        <f t="shared" si="79"/>
        <v>4836.8627739674675</v>
      </c>
      <c r="BE146" s="341">
        <f t="shared" si="79"/>
        <v>4931.7032205158503</v>
      </c>
      <c r="BF146" s="341">
        <f t="shared" si="79"/>
        <v>5026.5436670642321</v>
      </c>
      <c r="BH146" s="6">
        <f t="shared" si="75"/>
        <v>1.0997744831401333</v>
      </c>
      <c r="BI146" s="6">
        <f t="shared" si="75"/>
        <v>1.0997744831401335</v>
      </c>
      <c r="BJ146" s="6">
        <f t="shared" si="75"/>
        <v>1.0997744831401333</v>
      </c>
      <c r="BK146" s="6">
        <f t="shared" si="75"/>
        <v>1.0997744831401333</v>
      </c>
      <c r="BL146" s="6">
        <f t="shared" si="75"/>
        <v>1.0997744831401335</v>
      </c>
      <c r="BM146" s="6">
        <f t="shared" si="75"/>
        <v>1.0997744831401335</v>
      </c>
      <c r="BN146" s="6">
        <f t="shared" si="75"/>
        <v>1.0997744831401335</v>
      </c>
      <c r="BO146" s="6">
        <f t="shared" si="75"/>
        <v>1.0997744831401333</v>
      </c>
      <c r="BP146" s="6">
        <f t="shared" si="75"/>
        <v>1.0997744831401333</v>
      </c>
      <c r="BQ146" s="6">
        <f t="shared" si="75"/>
        <v>1.0997744831401333</v>
      </c>
      <c r="BR146" s="6">
        <f t="shared" si="75"/>
        <v>1.0997744831401333</v>
      </c>
      <c r="BS146" s="6">
        <f t="shared" si="75"/>
        <v>1.0997744831401335</v>
      </c>
      <c r="BT146" s="6">
        <f t="shared" si="75"/>
        <v>1.099774483140133</v>
      </c>
      <c r="BU146" s="6">
        <f t="shared" si="75"/>
        <v>1.0997744831401335</v>
      </c>
      <c r="BV146" s="6">
        <f t="shared" si="75"/>
        <v>1.0997744831401333</v>
      </c>
      <c r="BW146" s="6">
        <f t="shared" si="75"/>
        <v>1.0997744831401335</v>
      </c>
      <c r="BX146" s="6">
        <f t="shared" si="76"/>
        <v>1.0997744831401335</v>
      </c>
      <c r="BY146" s="6">
        <f t="shared" si="76"/>
        <v>1.0997744831401333</v>
      </c>
      <c r="BZ146" s="6">
        <f t="shared" si="76"/>
        <v>1.0997744831401333</v>
      </c>
      <c r="CA146" s="6">
        <f t="shared" si="76"/>
        <v>1.0997744831401333</v>
      </c>
      <c r="CB146" s="6">
        <f t="shared" si="76"/>
        <v>1.0997744831401335</v>
      </c>
      <c r="CC146" s="6">
        <f t="shared" si="76"/>
        <v>1.0997744831401333</v>
      </c>
      <c r="CD146" s="6">
        <f t="shared" si="76"/>
        <v>1.0997744831401333</v>
      </c>
      <c r="CE146" s="6">
        <f t="shared" si="76"/>
        <v>1.0997744831401333</v>
      </c>
      <c r="CF146" s="6">
        <f t="shared" si="76"/>
        <v>1.099774483140133</v>
      </c>
      <c r="CG146" s="6">
        <f t="shared" si="76"/>
        <v>1.0997744831401335</v>
      </c>
      <c r="CH146" s="6">
        <f t="shared" si="76"/>
        <v>1.0997744831401333</v>
      </c>
      <c r="CI146" s="6">
        <f t="shared" si="76"/>
        <v>1.099774483140133</v>
      </c>
      <c r="CJ146" s="6">
        <f t="shared" si="76"/>
        <v>1.0997744831401333</v>
      </c>
      <c r="CK146" s="6">
        <f t="shared" si="76"/>
        <v>1.0997744831401335</v>
      </c>
      <c r="CL146" s="6">
        <f t="shared" si="76"/>
        <v>1.0997744831401333</v>
      </c>
      <c r="CM146" s="6">
        <f t="shared" si="76"/>
        <v>1.0997744831401333</v>
      </c>
      <c r="CN146" s="6">
        <f t="shared" si="77"/>
        <v>1.099774483140133</v>
      </c>
      <c r="CO146" s="6">
        <f t="shared" si="77"/>
        <v>1.0997744831401335</v>
      </c>
      <c r="CP146" s="6">
        <f t="shared" si="77"/>
        <v>1.0997744831401335</v>
      </c>
      <c r="CQ146" s="6">
        <f t="shared" si="77"/>
        <v>1.0997744831401335</v>
      </c>
      <c r="CR146" s="6">
        <f t="shared" si="77"/>
        <v>1.0997744831401333</v>
      </c>
      <c r="CS146" s="6">
        <f t="shared" si="77"/>
        <v>1.0997744831401333</v>
      </c>
      <c r="CT146" s="6">
        <f t="shared" si="77"/>
        <v>1.099774483140133</v>
      </c>
      <c r="CU146" s="6">
        <f t="shared" si="77"/>
        <v>1.0997744831401333</v>
      </c>
      <c r="CV146" s="6">
        <f t="shared" si="77"/>
        <v>1.099774483140133</v>
      </c>
      <c r="CW146" s="6">
        <f t="shared" si="77"/>
        <v>1.0997744831401333</v>
      </c>
      <c r="CX146" s="6">
        <f t="shared" si="77"/>
        <v>1.0997744831401337</v>
      </c>
      <c r="CY146" s="6">
        <f t="shared" si="77"/>
        <v>1.0997744831401335</v>
      </c>
      <c r="CZ146" s="6">
        <f t="shared" si="77"/>
        <v>1.0997744831401333</v>
      </c>
      <c r="DA146" s="6">
        <f t="shared" si="77"/>
        <v>1.0997744831401333</v>
      </c>
      <c r="DB146" s="6">
        <f t="shared" si="77"/>
        <v>1.0997744831401333</v>
      </c>
      <c r="DC146" s="6">
        <f t="shared" si="77"/>
        <v>1.0997744831401333</v>
      </c>
      <c r="DD146" s="6">
        <f t="shared" si="78"/>
        <v>1.0997744831401335</v>
      </c>
      <c r="DE146" s="6">
        <f t="shared" si="78"/>
        <v>1.0997744831401333</v>
      </c>
      <c r="DF146" s="6">
        <f t="shared" si="78"/>
        <v>1.0997744831401333</v>
      </c>
    </row>
    <row r="147" spans="1:110" x14ac:dyDescent="0.25">
      <c r="A147" s="297"/>
      <c r="B147" s="338" t="s">
        <v>45</v>
      </c>
      <c r="C147" s="339"/>
      <c r="D147" s="340"/>
      <c r="E147" s="340"/>
      <c r="F147" s="340"/>
      <c r="G147" s="340"/>
      <c r="H147" s="341">
        <f t="shared" ref="H147:BF147" si="80">((H$132-$H$4)/1000)*$P$21*(($C$8/70)^$Z$21)*IF($C$13=1,$AE$21,IF($C$13=2,$AF$21,IF($C$13=3,$AG$21,1)))</f>
        <v>384.87042716037854</v>
      </c>
      <c r="I147" s="341">
        <f t="shared" si="80"/>
        <v>513.16056954717146</v>
      </c>
      <c r="J147" s="341">
        <f t="shared" si="80"/>
        <v>641.45071193396427</v>
      </c>
      <c r="K147" s="341">
        <f t="shared" si="80"/>
        <v>769.74085432075708</v>
      </c>
      <c r="L147" s="341">
        <f t="shared" si="80"/>
        <v>898.03099670754978</v>
      </c>
      <c r="M147" s="341">
        <f t="shared" si="80"/>
        <v>1026.3211390943429</v>
      </c>
      <c r="N147" s="341">
        <f t="shared" si="80"/>
        <v>1154.6112814811356</v>
      </c>
      <c r="O147" s="341">
        <f t="shared" si="80"/>
        <v>1282.9014238679285</v>
      </c>
      <c r="P147" s="341">
        <f t="shared" si="80"/>
        <v>1411.1915662547212</v>
      </c>
      <c r="Q147" s="341">
        <f t="shared" si="80"/>
        <v>1539.4817086415142</v>
      </c>
      <c r="R147" s="341">
        <f t="shared" si="80"/>
        <v>1667.7718510283071</v>
      </c>
      <c r="S147" s="341">
        <f t="shared" si="80"/>
        <v>1796.0619934150996</v>
      </c>
      <c r="T147" s="341">
        <f t="shared" si="80"/>
        <v>1924.3521358018929</v>
      </c>
      <c r="U147" s="341">
        <f t="shared" si="80"/>
        <v>2052.6422781886859</v>
      </c>
      <c r="V147" s="341">
        <f t="shared" si="80"/>
        <v>2180.9324205754783</v>
      </c>
      <c r="W147" s="341">
        <f t="shared" si="80"/>
        <v>2309.2225629622712</v>
      </c>
      <c r="X147" s="341">
        <f t="shared" si="80"/>
        <v>2437.5127053490637</v>
      </c>
      <c r="Y147" s="341">
        <f t="shared" si="80"/>
        <v>2565.8028477358571</v>
      </c>
      <c r="Z147" s="341">
        <f t="shared" si="80"/>
        <v>2694.09299012265</v>
      </c>
      <c r="AA147" s="341">
        <f t="shared" si="80"/>
        <v>2822.3831325094425</v>
      </c>
      <c r="AB147" s="341">
        <f t="shared" si="80"/>
        <v>2950.6732748962354</v>
      </c>
      <c r="AC147" s="341">
        <f t="shared" si="80"/>
        <v>3078.9634172830283</v>
      </c>
      <c r="AD147" s="341">
        <f t="shared" si="80"/>
        <v>3207.2535596698208</v>
      </c>
      <c r="AE147" s="341">
        <f t="shared" si="80"/>
        <v>3335.5437020566142</v>
      </c>
      <c r="AF147" s="341">
        <f t="shared" si="80"/>
        <v>3463.8338444434071</v>
      </c>
      <c r="AG147" s="341">
        <f t="shared" si="80"/>
        <v>3592.1239868301991</v>
      </c>
      <c r="AH147" s="341">
        <f t="shared" si="80"/>
        <v>3720.4141292169925</v>
      </c>
      <c r="AI147" s="341">
        <f t="shared" si="80"/>
        <v>3848.7042716037859</v>
      </c>
      <c r="AJ147" s="341">
        <f t="shared" si="80"/>
        <v>3976.9944139905779</v>
      </c>
      <c r="AK147" s="341">
        <f t="shared" si="80"/>
        <v>4105.2845563773717</v>
      </c>
      <c r="AL147" s="341">
        <f t="shared" si="80"/>
        <v>4233.5746987641633</v>
      </c>
      <c r="AM147" s="341">
        <f t="shared" si="80"/>
        <v>4361.8648411509566</v>
      </c>
      <c r="AN147" s="341">
        <f t="shared" si="80"/>
        <v>4490.1549835377491</v>
      </c>
      <c r="AO147" s="341">
        <f t="shared" si="80"/>
        <v>4618.4451259245425</v>
      </c>
      <c r="AP147" s="341">
        <f t="shared" si="80"/>
        <v>4746.7352683113359</v>
      </c>
      <c r="AQ147" s="341">
        <f t="shared" si="80"/>
        <v>4875.0254106981274</v>
      </c>
      <c r="AR147" s="341">
        <f t="shared" si="80"/>
        <v>5003.3155530849208</v>
      </c>
      <c r="AS147" s="341">
        <f t="shared" si="80"/>
        <v>5131.6056954717142</v>
      </c>
      <c r="AT147" s="341">
        <f t="shared" si="80"/>
        <v>5259.8958378585066</v>
      </c>
      <c r="AU147" s="341">
        <f t="shared" si="80"/>
        <v>5388.1859802453</v>
      </c>
      <c r="AV147" s="341">
        <f t="shared" si="80"/>
        <v>5516.4761226320916</v>
      </c>
      <c r="AW147" s="341">
        <f t="shared" si="80"/>
        <v>5644.766265018885</v>
      </c>
      <c r="AX147" s="341">
        <f t="shared" si="80"/>
        <v>5773.0564074056774</v>
      </c>
      <c r="AY147" s="341">
        <f t="shared" si="80"/>
        <v>5901.3465497924708</v>
      </c>
      <c r="AZ147" s="341">
        <f t="shared" si="80"/>
        <v>6029.6366921792642</v>
      </c>
      <c r="BA147" s="341">
        <f t="shared" si="80"/>
        <v>6157.9268345660566</v>
      </c>
      <c r="BB147" s="341">
        <f t="shared" si="80"/>
        <v>6286.21697695285</v>
      </c>
      <c r="BC147" s="341">
        <f t="shared" si="80"/>
        <v>6414.5071193396416</v>
      </c>
      <c r="BD147" s="341">
        <f t="shared" si="80"/>
        <v>6542.797261726435</v>
      </c>
      <c r="BE147" s="341">
        <f t="shared" si="80"/>
        <v>6671.0874041132283</v>
      </c>
      <c r="BF147" s="341">
        <f t="shared" si="80"/>
        <v>6799.3775465000208</v>
      </c>
      <c r="BH147" s="6">
        <f t="shared" si="75"/>
        <v>1.0188859972929429</v>
      </c>
      <c r="BI147" s="6">
        <f t="shared" si="75"/>
        <v>1.0188859972929429</v>
      </c>
      <c r="BJ147" s="6">
        <f t="shared" si="75"/>
        <v>1.0188859972929432</v>
      </c>
      <c r="BK147" s="6">
        <f t="shared" si="75"/>
        <v>1.0188859972929429</v>
      </c>
      <c r="BL147" s="6">
        <f t="shared" si="75"/>
        <v>1.0188859972929432</v>
      </c>
      <c r="BM147" s="6">
        <f t="shared" si="75"/>
        <v>1.0188859972929429</v>
      </c>
      <c r="BN147" s="6">
        <f t="shared" si="75"/>
        <v>1.0188859972929429</v>
      </c>
      <c r="BO147" s="6">
        <f t="shared" si="75"/>
        <v>1.0188859972929432</v>
      </c>
      <c r="BP147" s="6">
        <f t="shared" si="75"/>
        <v>1.0188859972929432</v>
      </c>
      <c r="BQ147" s="6">
        <f t="shared" si="75"/>
        <v>1.0188859972929429</v>
      </c>
      <c r="BR147" s="6">
        <f t="shared" si="75"/>
        <v>1.0188859972929429</v>
      </c>
      <c r="BS147" s="6">
        <f t="shared" si="75"/>
        <v>1.0188859972929432</v>
      </c>
      <c r="BT147" s="6">
        <f t="shared" si="75"/>
        <v>1.0188859972929427</v>
      </c>
      <c r="BU147" s="6">
        <f t="shared" si="75"/>
        <v>1.0188859972929429</v>
      </c>
      <c r="BV147" s="6">
        <f t="shared" si="75"/>
        <v>1.0188859972929429</v>
      </c>
      <c r="BW147" s="6">
        <f t="shared" si="75"/>
        <v>1.0188859972929429</v>
      </c>
      <c r="BX147" s="6">
        <f t="shared" si="76"/>
        <v>1.0188859972929429</v>
      </c>
      <c r="BY147" s="6">
        <f t="shared" si="76"/>
        <v>1.0188859972929432</v>
      </c>
      <c r="BZ147" s="6">
        <f t="shared" si="76"/>
        <v>1.0188859972929429</v>
      </c>
      <c r="CA147" s="6">
        <f t="shared" si="76"/>
        <v>1.0188859972929432</v>
      </c>
      <c r="CB147" s="6">
        <f t="shared" si="76"/>
        <v>1.0188859972929429</v>
      </c>
      <c r="CC147" s="6">
        <f t="shared" si="76"/>
        <v>1.0188859972929429</v>
      </c>
      <c r="CD147" s="6">
        <f t="shared" si="76"/>
        <v>1.0188859972929432</v>
      </c>
      <c r="CE147" s="6">
        <f t="shared" si="76"/>
        <v>1.0188859972929429</v>
      </c>
      <c r="CF147" s="6">
        <f t="shared" si="76"/>
        <v>1.0188859972929429</v>
      </c>
      <c r="CG147" s="6">
        <f t="shared" si="76"/>
        <v>1.0188859972929432</v>
      </c>
      <c r="CH147" s="6">
        <f t="shared" si="76"/>
        <v>1.0188859972929429</v>
      </c>
      <c r="CI147" s="6">
        <f t="shared" si="76"/>
        <v>1.0188859972929427</v>
      </c>
      <c r="CJ147" s="6">
        <f t="shared" si="76"/>
        <v>1.0188859972929432</v>
      </c>
      <c r="CK147" s="6">
        <f t="shared" si="76"/>
        <v>1.0188859972929429</v>
      </c>
      <c r="CL147" s="6">
        <f t="shared" si="76"/>
        <v>1.0188859972929432</v>
      </c>
      <c r="CM147" s="6">
        <f t="shared" si="76"/>
        <v>1.0188859972929429</v>
      </c>
      <c r="CN147" s="6">
        <f t="shared" si="77"/>
        <v>1.0188859972929429</v>
      </c>
      <c r="CO147" s="6">
        <f t="shared" si="77"/>
        <v>1.0188859972929429</v>
      </c>
      <c r="CP147" s="6">
        <f t="shared" si="77"/>
        <v>1.0188859972929427</v>
      </c>
      <c r="CQ147" s="6">
        <f t="shared" si="77"/>
        <v>1.0188859972929429</v>
      </c>
      <c r="CR147" s="6">
        <f t="shared" si="77"/>
        <v>1.0188859972929429</v>
      </c>
      <c r="CS147" s="6">
        <f t="shared" si="77"/>
        <v>1.0188859972929432</v>
      </c>
      <c r="CT147" s="6">
        <f t="shared" si="77"/>
        <v>1.0188859972929429</v>
      </c>
      <c r="CU147" s="6">
        <f t="shared" si="77"/>
        <v>1.0188859972929429</v>
      </c>
      <c r="CV147" s="6">
        <f t="shared" si="77"/>
        <v>1.0188859972929432</v>
      </c>
      <c r="CW147" s="6">
        <f t="shared" si="77"/>
        <v>1.0188859972929432</v>
      </c>
      <c r="CX147" s="6">
        <f t="shared" si="77"/>
        <v>1.0188859972929429</v>
      </c>
      <c r="CY147" s="6">
        <f t="shared" si="77"/>
        <v>1.0188859972929429</v>
      </c>
      <c r="CZ147" s="6">
        <f t="shared" si="77"/>
        <v>1.0188859972929429</v>
      </c>
      <c r="DA147" s="6">
        <f t="shared" si="77"/>
        <v>1.0188859972929429</v>
      </c>
      <c r="DB147" s="6">
        <f t="shared" si="77"/>
        <v>1.0188859972929432</v>
      </c>
      <c r="DC147" s="6">
        <f t="shared" si="77"/>
        <v>1.0188859972929432</v>
      </c>
      <c r="DD147" s="6">
        <f t="shared" si="78"/>
        <v>1.0188859972929429</v>
      </c>
      <c r="DE147" s="6">
        <f t="shared" si="78"/>
        <v>1.0188859972929429</v>
      </c>
      <c r="DF147" s="6">
        <f t="shared" si="78"/>
        <v>1.0188859972929429</v>
      </c>
    </row>
    <row r="148" spans="1:110" ht="15.75" thickBot="1" x14ac:dyDescent="0.3">
      <c r="A148" s="297"/>
      <c r="B148" s="342" t="s">
        <v>46</v>
      </c>
      <c r="C148" s="343"/>
      <c r="D148" s="344"/>
      <c r="E148" s="344"/>
      <c r="F148" s="344"/>
      <c r="G148" s="344"/>
      <c r="H148" s="345">
        <f t="shared" ref="H148:BF148" si="81">((H$132-$H$4)/1000)*$Q$21*(($C$8/70)^$AA$21)*IF($C$13=1,$AE$21,IF($C$13=2,$AF$21,IF($C$13=3,$AG$21,1)))</f>
        <v>423.84904607881595</v>
      </c>
      <c r="I148" s="345">
        <f t="shared" si="81"/>
        <v>565.13206143842137</v>
      </c>
      <c r="J148" s="345">
        <f t="shared" si="81"/>
        <v>706.41507679802669</v>
      </c>
      <c r="K148" s="345">
        <f t="shared" si="81"/>
        <v>847.69809215763189</v>
      </c>
      <c r="L148" s="345">
        <f t="shared" si="81"/>
        <v>988.98110751723732</v>
      </c>
      <c r="M148" s="345">
        <f t="shared" si="81"/>
        <v>1130.2641228768427</v>
      </c>
      <c r="N148" s="345">
        <f t="shared" si="81"/>
        <v>1271.5471382364478</v>
      </c>
      <c r="O148" s="345">
        <f t="shared" si="81"/>
        <v>1412.8301535960534</v>
      </c>
      <c r="P148" s="345">
        <f t="shared" si="81"/>
        <v>1554.1131689556587</v>
      </c>
      <c r="Q148" s="345">
        <f t="shared" si="81"/>
        <v>1695.3961843152638</v>
      </c>
      <c r="R148" s="345">
        <f t="shared" si="81"/>
        <v>1836.6791996748696</v>
      </c>
      <c r="S148" s="345">
        <f t="shared" si="81"/>
        <v>1977.9622150344746</v>
      </c>
      <c r="T148" s="345">
        <f t="shared" si="81"/>
        <v>2119.24523039408</v>
      </c>
      <c r="U148" s="345">
        <f t="shared" si="81"/>
        <v>2260.5282457536855</v>
      </c>
      <c r="V148" s="345">
        <f t="shared" si="81"/>
        <v>2401.8112611132906</v>
      </c>
      <c r="W148" s="345">
        <f t="shared" si="81"/>
        <v>2543.0942764728957</v>
      </c>
      <c r="X148" s="345">
        <f t="shared" si="81"/>
        <v>2684.3772918325008</v>
      </c>
      <c r="Y148" s="345">
        <f t="shared" si="81"/>
        <v>2825.6603071921068</v>
      </c>
      <c r="Z148" s="345">
        <f t="shared" si="81"/>
        <v>2966.9433225517123</v>
      </c>
      <c r="AA148" s="345">
        <f t="shared" si="81"/>
        <v>3108.2263379113174</v>
      </c>
      <c r="AB148" s="345">
        <f t="shared" si="81"/>
        <v>3249.5093532709225</v>
      </c>
      <c r="AC148" s="345">
        <f t="shared" si="81"/>
        <v>3390.7923686305276</v>
      </c>
      <c r="AD148" s="345">
        <f t="shared" si="81"/>
        <v>3532.0753839901336</v>
      </c>
      <c r="AE148" s="345">
        <f t="shared" si="81"/>
        <v>3673.3583993497391</v>
      </c>
      <c r="AF148" s="345">
        <f t="shared" si="81"/>
        <v>3814.6414147093442</v>
      </c>
      <c r="AG148" s="345">
        <f t="shared" si="81"/>
        <v>3955.9244300689493</v>
      </c>
      <c r="AH148" s="345">
        <f t="shared" si="81"/>
        <v>4097.2074454285539</v>
      </c>
      <c r="AI148" s="345">
        <f t="shared" si="81"/>
        <v>4238.4904607881599</v>
      </c>
      <c r="AJ148" s="345">
        <f t="shared" si="81"/>
        <v>4379.773476147765</v>
      </c>
      <c r="AK148" s="345">
        <f t="shared" si="81"/>
        <v>4521.056491507371</v>
      </c>
      <c r="AL148" s="345">
        <f t="shared" si="81"/>
        <v>4662.3395068669761</v>
      </c>
      <c r="AM148" s="345">
        <f t="shared" si="81"/>
        <v>4803.6225222265812</v>
      </c>
      <c r="AN148" s="345">
        <f t="shared" si="81"/>
        <v>4944.9055375861863</v>
      </c>
      <c r="AO148" s="345">
        <f t="shared" si="81"/>
        <v>5086.1885529457913</v>
      </c>
      <c r="AP148" s="345">
        <f t="shared" si="81"/>
        <v>5227.4715683053964</v>
      </c>
      <c r="AQ148" s="345">
        <f t="shared" si="81"/>
        <v>5368.7545836650015</v>
      </c>
      <c r="AR148" s="345">
        <f t="shared" si="81"/>
        <v>5510.0375990246075</v>
      </c>
      <c r="AS148" s="345">
        <f t="shared" si="81"/>
        <v>5651.3206143842135</v>
      </c>
      <c r="AT148" s="345">
        <f t="shared" si="81"/>
        <v>5792.6036297438168</v>
      </c>
      <c r="AU148" s="345">
        <f t="shared" si="81"/>
        <v>5933.8866451034246</v>
      </c>
      <c r="AV148" s="345">
        <f t="shared" si="81"/>
        <v>6075.1696604630288</v>
      </c>
      <c r="AW148" s="345">
        <f t="shared" si="81"/>
        <v>6216.4526758226348</v>
      </c>
      <c r="AX148" s="345">
        <f t="shared" si="81"/>
        <v>6357.735691182239</v>
      </c>
      <c r="AY148" s="345">
        <f t="shared" si="81"/>
        <v>6499.0187065418449</v>
      </c>
      <c r="AZ148" s="345">
        <f t="shared" si="81"/>
        <v>6640.30172190145</v>
      </c>
      <c r="BA148" s="345">
        <f t="shared" si="81"/>
        <v>6781.5847372610551</v>
      </c>
      <c r="BB148" s="345">
        <f t="shared" si="81"/>
        <v>6922.867752620662</v>
      </c>
      <c r="BC148" s="345">
        <f t="shared" si="81"/>
        <v>7064.1507679802671</v>
      </c>
      <c r="BD148" s="345">
        <f t="shared" si="81"/>
        <v>7205.4337833398704</v>
      </c>
      <c r="BE148" s="345">
        <f t="shared" si="81"/>
        <v>7346.7167986994782</v>
      </c>
      <c r="BF148" s="345">
        <f t="shared" si="81"/>
        <v>7487.9998140590815</v>
      </c>
      <c r="BH148" s="6">
        <f t="shared" si="75"/>
        <v>1.0440825269151859</v>
      </c>
      <c r="BI148" s="6">
        <f t="shared" si="75"/>
        <v>1.0440825269151859</v>
      </c>
      <c r="BJ148" s="6">
        <f t="shared" si="75"/>
        <v>1.0440825269151859</v>
      </c>
      <c r="BK148" s="6">
        <f t="shared" si="75"/>
        <v>1.0440825269151859</v>
      </c>
      <c r="BL148" s="6">
        <f t="shared" si="75"/>
        <v>1.0440825269151857</v>
      </c>
      <c r="BM148" s="6">
        <f t="shared" si="75"/>
        <v>1.0440825269151859</v>
      </c>
      <c r="BN148" s="6">
        <f t="shared" si="75"/>
        <v>1.0440825269151861</v>
      </c>
      <c r="BO148" s="6">
        <f t="shared" si="75"/>
        <v>1.0440825269151859</v>
      </c>
      <c r="BP148" s="6">
        <f t="shared" si="75"/>
        <v>1.0440825269151861</v>
      </c>
      <c r="BQ148" s="6">
        <f t="shared" si="75"/>
        <v>1.0440825269151859</v>
      </c>
      <c r="BR148" s="6">
        <f t="shared" si="75"/>
        <v>1.0440825269151859</v>
      </c>
      <c r="BS148" s="6">
        <f t="shared" si="75"/>
        <v>1.0440825269151857</v>
      </c>
      <c r="BT148" s="6">
        <f t="shared" si="75"/>
        <v>1.0440825269151857</v>
      </c>
      <c r="BU148" s="6">
        <f t="shared" si="75"/>
        <v>1.0440825269151859</v>
      </c>
      <c r="BV148" s="6">
        <f t="shared" si="75"/>
        <v>1.0440825269151861</v>
      </c>
      <c r="BW148" s="6">
        <f t="shared" si="75"/>
        <v>1.0440825269151861</v>
      </c>
      <c r="BX148" s="6">
        <f t="shared" si="76"/>
        <v>1.0440825269151861</v>
      </c>
      <c r="BY148" s="6">
        <f t="shared" si="76"/>
        <v>1.0440825269151859</v>
      </c>
      <c r="BZ148" s="6">
        <f t="shared" si="76"/>
        <v>1.0440825269151857</v>
      </c>
      <c r="CA148" s="6">
        <f t="shared" si="76"/>
        <v>1.0440825269151861</v>
      </c>
      <c r="CB148" s="6">
        <f t="shared" si="76"/>
        <v>1.0440825269151859</v>
      </c>
      <c r="CC148" s="6">
        <f t="shared" si="76"/>
        <v>1.0440825269151859</v>
      </c>
      <c r="CD148" s="6">
        <f t="shared" si="76"/>
        <v>1.0440825269151859</v>
      </c>
      <c r="CE148" s="6">
        <f t="shared" si="76"/>
        <v>1.0440825269151859</v>
      </c>
      <c r="CF148" s="6">
        <f t="shared" si="76"/>
        <v>1.0440825269151859</v>
      </c>
      <c r="CG148" s="6">
        <f t="shared" si="76"/>
        <v>1.0440825269151857</v>
      </c>
      <c r="CH148" s="6">
        <f t="shared" si="76"/>
        <v>1.0440825269151861</v>
      </c>
      <c r="CI148" s="6">
        <f t="shared" si="76"/>
        <v>1.0440825269151857</v>
      </c>
      <c r="CJ148" s="6">
        <f t="shared" si="76"/>
        <v>1.0440825269151859</v>
      </c>
      <c r="CK148" s="6">
        <f t="shared" si="76"/>
        <v>1.0440825269151859</v>
      </c>
      <c r="CL148" s="6">
        <f t="shared" si="76"/>
        <v>1.0440825269151859</v>
      </c>
      <c r="CM148" s="6">
        <f t="shared" si="76"/>
        <v>1.0440825269151861</v>
      </c>
      <c r="CN148" s="6">
        <f t="shared" si="77"/>
        <v>1.0440825269151859</v>
      </c>
      <c r="CO148" s="6">
        <f t="shared" si="77"/>
        <v>1.0440825269151861</v>
      </c>
      <c r="CP148" s="6">
        <f t="shared" si="77"/>
        <v>1.0440825269151861</v>
      </c>
      <c r="CQ148" s="6">
        <f t="shared" si="77"/>
        <v>1.0440825269151861</v>
      </c>
      <c r="CR148" s="6">
        <f t="shared" si="77"/>
        <v>1.0440825269151859</v>
      </c>
      <c r="CS148" s="6">
        <f t="shared" si="77"/>
        <v>1.0440825269151859</v>
      </c>
      <c r="CT148" s="6">
        <f t="shared" si="77"/>
        <v>1.0440825269151861</v>
      </c>
      <c r="CU148" s="6">
        <f t="shared" si="77"/>
        <v>1.0440825269151857</v>
      </c>
      <c r="CV148" s="6">
        <f t="shared" si="77"/>
        <v>1.0440825269151859</v>
      </c>
      <c r="CW148" s="6">
        <f t="shared" si="77"/>
        <v>1.0440825269151861</v>
      </c>
      <c r="CX148" s="6">
        <f t="shared" si="77"/>
        <v>1.0440825269151861</v>
      </c>
      <c r="CY148" s="6">
        <f t="shared" si="77"/>
        <v>1.0440825269151859</v>
      </c>
      <c r="CZ148" s="6">
        <f t="shared" si="77"/>
        <v>1.0440825269151859</v>
      </c>
      <c r="DA148" s="6">
        <f t="shared" si="77"/>
        <v>1.0440825269151859</v>
      </c>
      <c r="DB148" s="6">
        <f t="shared" si="77"/>
        <v>1.0440825269151859</v>
      </c>
      <c r="DC148" s="6">
        <f t="shared" si="77"/>
        <v>1.0440825269151859</v>
      </c>
      <c r="DD148" s="6">
        <f t="shared" si="78"/>
        <v>1.0440825269151861</v>
      </c>
      <c r="DE148" s="6">
        <f t="shared" si="78"/>
        <v>1.0440825269151859</v>
      </c>
      <c r="DF148" s="6">
        <f t="shared" si="78"/>
        <v>1.0440825269151859</v>
      </c>
    </row>
    <row r="149" spans="1:110" x14ac:dyDescent="0.25">
      <c r="A149" s="297"/>
      <c r="B149" s="346" t="s">
        <v>47</v>
      </c>
      <c r="C149" s="347"/>
      <c r="D149" s="348"/>
      <c r="E149" s="348"/>
      <c r="F149" s="348"/>
      <c r="G149" s="348"/>
      <c r="H149" s="349">
        <f t="shared" ref="H149:BF149" si="82">((H$132-$H$4)/1000)*$L$22*(($C$8/70)^$V$22)*IF($C$13=1,$AE$22,IF($C$13=2,$AF$22,IF($C$13=3,$AG$22,1)))</f>
        <v>199.52736213591254</v>
      </c>
      <c r="I149" s="349">
        <f t="shared" si="82"/>
        <v>266.03648284788341</v>
      </c>
      <c r="J149" s="349">
        <f t="shared" si="82"/>
        <v>332.54560355985427</v>
      </c>
      <c r="K149" s="349">
        <f t="shared" si="82"/>
        <v>399.05472427182508</v>
      </c>
      <c r="L149" s="349">
        <f t="shared" si="82"/>
        <v>465.56384498379595</v>
      </c>
      <c r="M149" s="349">
        <f t="shared" si="82"/>
        <v>532.07296569576681</v>
      </c>
      <c r="N149" s="349">
        <f t="shared" si="82"/>
        <v>598.58208640773773</v>
      </c>
      <c r="O149" s="349">
        <f t="shared" si="82"/>
        <v>665.09120711970854</v>
      </c>
      <c r="P149" s="349">
        <f t="shared" si="82"/>
        <v>731.60032783167946</v>
      </c>
      <c r="Q149" s="349">
        <f t="shared" si="82"/>
        <v>798.10944854365016</v>
      </c>
      <c r="R149" s="349">
        <f t="shared" si="82"/>
        <v>864.61856925562108</v>
      </c>
      <c r="S149" s="349">
        <f t="shared" si="82"/>
        <v>931.12768996759189</v>
      </c>
      <c r="T149" s="349">
        <f t="shared" si="82"/>
        <v>997.63681067956281</v>
      </c>
      <c r="U149" s="349">
        <f t="shared" si="82"/>
        <v>1064.1459313915336</v>
      </c>
      <c r="V149" s="349">
        <f t="shared" si="82"/>
        <v>1130.6550521035044</v>
      </c>
      <c r="W149" s="349">
        <f t="shared" si="82"/>
        <v>1197.1641728154755</v>
      </c>
      <c r="X149" s="349">
        <f t="shared" si="82"/>
        <v>1263.6732935274463</v>
      </c>
      <c r="Y149" s="349">
        <f t="shared" si="82"/>
        <v>1330.1824142394171</v>
      </c>
      <c r="Z149" s="349">
        <f t="shared" si="82"/>
        <v>1396.6915349513879</v>
      </c>
      <c r="AA149" s="349">
        <f t="shared" si="82"/>
        <v>1463.2006556633589</v>
      </c>
      <c r="AB149" s="349">
        <f t="shared" si="82"/>
        <v>1529.7097763753295</v>
      </c>
      <c r="AC149" s="349">
        <f t="shared" si="82"/>
        <v>1596.2188970873003</v>
      </c>
      <c r="AD149" s="349">
        <f t="shared" si="82"/>
        <v>1662.7280177992714</v>
      </c>
      <c r="AE149" s="349">
        <f t="shared" si="82"/>
        <v>1729.2371385112422</v>
      </c>
      <c r="AF149" s="349">
        <f t="shared" si="82"/>
        <v>1795.7462592232132</v>
      </c>
      <c r="AG149" s="349">
        <f t="shared" si="82"/>
        <v>1862.2553799351838</v>
      </c>
      <c r="AH149" s="349">
        <f t="shared" si="82"/>
        <v>1928.7645006471546</v>
      </c>
      <c r="AI149" s="349">
        <f t="shared" si="82"/>
        <v>1995.2736213591256</v>
      </c>
      <c r="AJ149" s="349">
        <f t="shared" si="82"/>
        <v>2061.7827420710969</v>
      </c>
      <c r="AK149" s="349">
        <f t="shared" si="82"/>
        <v>2128.2918627830672</v>
      </c>
      <c r="AL149" s="349">
        <f t="shared" si="82"/>
        <v>2194.8009834950381</v>
      </c>
      <c r="AM149" s="349">
        <f t="shared" si="82"/>
        <v>2261.3101042070089</v>
      </c>
      <c r="AN149" s="349">
        <f t="shared" si="82"/>
        <v>2327.8192249189797</v>
      </c>
      <c r="AO149" s="349">
        <f t="shared" si="82"/>
        <v>2394.3283456309509</v>
      </c>
      <c r="AP149" s="349">
        <f t="shared" si="82"/>
        <v>2460.8374663429213</v>
      </c>
      <c r="AQ149" s="349">
        <f t="shared" si="82"/>
        <v>2527.3465870548926</v>
      </c>
      <c r="AR149" s="349">
        <f t="shared" si="82"/>
        <v>2593.8557077668629</v>
      </c>
      <c r="AS149" s="349">
        <f t="shared" si="82"/>
        <v>2660.3648284788342</v>
      </c>
      <c r="AT149" s="349">
        <f t="shared" si="82"/>
        <v>2726.8739491908045</v>
      </c>
      <c r="AU149" s="349">
        <f t="shared" si="82"/>
        <v>2793.3830699027758</v>
      </c>
      <c r="AV149" s="349">
        <f t="shared" si="82"/>
        <v>2859.8921906147466</v>
      </c>
      <c r="AW149" s="349">
        <f t="shared" si="82"/>
        <v>2926.4013113267179</v>
      </c>
      <c r="AX149" s="349">
        <f t="shared" si="82"/>
        <v>2992.9104320386882</v>
      </c>
      <c r="AY149" s="349">
        <f t="shared" si="82"/>
        <v>3059.419552750659</v>
      </c>
      <c r="AZ149" s="349">
        <f t="shared" si="82"/>
        <v>3125.9286734626298</v>
      </c>
      <c r="BA149" s="349">
        <f t="shared" si="82"/>
        <v>3192.4377941746006</v>
      </c>
      <c r="BB149" s="349">
        <f t="shared" si="82"/>
        <v>3258.9469148865724</v>
      </c>
      <c r="BC149" s="349">
        <f t="shared" si="82"/>
        <v>3325.4560355985427</v>
      </c>
      <c r="BD149" s="349">
        <f t="shared" si="82"/>
        <v>3391.9651563105131</v>
      </c>
      <c r="BE149" s="349">
        <f t="shared" si="82"/>
        <v>3458.4742770224843</v>
      </c>
      <c r="BF149" s="349">
        <f t="shared" si="82"/>
        <v>3524.9833977344547</v>
      </c>
      <c r="BH149" s="6">
        <f t="shared" si="75"/>
        <v>1.3173025945557455</v>
      </c>
      <c r="BI149" s="6">
        <f t="shared" si="75"/>
        <v>1.3173025945557457</v>
      </c>
      <c r="BJ149" s="6">
        <f t="shared" si="75"/>
        <v>1.3173025945557455</v>
      </c>
      <c r="BK149" s="6">
        <f t="shared" si="75"/>
        <v>1.3173025945557455</v>
      </c>
      <c r="BL149" s="6">
        <f t="shared" si="75"/>
        <v>1.3173025945557457</v>
      </c>
      <c r="BM149" s="6">
        <f t="shared" si="75"/>
        <v>1.3173025945557457</v>
      </c>
      <c r="BN149" s="6">
        <f t="shared" si="75"/>
        <v>1.3173025945557455</v>
      </c>
      <c r="BO149" s="6">
        <f t="shared" si="75"/>
        <v>1.3173025945557455</v>
      </c>
      <c r="BP149" s="6">
        <f t="shared" si="75"/>
        <v>1.3173025945557455</v>
      </c>
      <c r="BQ149" s="6">
        <f t="shared" si="75"/>
        <v>1.3173025945557455</v>
      </c>
      <c r="BR149" s="6">
        <f t="shared" si="75"/>
        <v>1.3173025945557459</v>
      </c>
      <c r="BS149" s="6">
        <f t="shared" si="75"/>
        <v>1.3173025945557457</v>
      </c>
      <c r="BT149" s="6">
        <f t="shared" si="75"/>
        <v>1.3173025945557457</v>
      </c>
      <c r="BU149" s="6">
        <f t="shared" si="75"/>
        <v>1.3173025945557457</v>
      </c>
      <c r="BV149" s="6">
        <f t="shared" si="75"/>
        <v>1.3173025945557457</v>
      </c>
      <c r="BW149" s="6">
        <f t="shared" si="75"/>
        <v>1.3173025945557455</v>
      </c>
      <c r="BX149" s="6">
        <f t="shared" si="76"/>
        <v>1.3173025945557453</v>
      </c>
      <c r="BY149" s="6">
        <f t="shared" si="76"/>
        <v>1.3173025945557455</v>
      </c>
      <c r="BZ149" s="6">
        <f t="shared" si="76"/>
        <v>1.3173025945557457</v>
      </c>
      <c r="CA149" s="6">
        <f t="shared" si="76"/>
        <v>1.3173025945557455</v>
      </c>
      <c r="CB149" s="6">
        <f t="shared" si="76"/>
        <v>1.3173025945557457</v>
      </c>
      <c r="CC149" s="6">
        <f t="shared" si="76"/>
        <v>1.3173025945557455</v>
      </c>
      <c r="CD149" s="6">
        <f t="shared" si="76"/>
        <v>1.3173025945557455</v>
      </c>
      <c r="CE149" s="6">
        <f t="shared" si="76"/>
        <v>1.3173025945557459</v>
      </c>
      <c r="CF149" s="6">
        <f t="shared" si="76"/>
        <v>1.3173025945557455</v>
      </c>
      <c r="CG149" s="6">
        <f t="shared" si="76"/>
        <v>1.3173025945557457</v>
      </c>
      <c r="CH149" s="6">
        <f t="shared" si="76"/>
        <v>1.3173025945557457</v>
      </c>
      <c r="CI149" s="6">
        <f t="shared" si="76"/>
        <v>1.3173025945557457</v>
      </c>
      <c r="CJ149" s="6">
        <f t="shared" si="76"/>
        <v>1.3173025945557453</v>
      </c>
      <c r="CK149" s="6">
        <f t="shared" si="76"/>
        <v>1.3173025945557457</v>
      </c>
      <c r="CL149" s="6">
        <f t="shared" si="76"/>
        <v>1.3173025945557455</v>
      </c>
      <c r="CM149" s="6">
        <f t="shared" si="76"/>
        <v>1.3173025945557457</v>
      </c>
      <c r="CN149" s="6">
        <f t="shared" si="77"/>
        <v>1.3173025945557459</v>
      </c>
      <c r="CO149" s="6">
        <f t="shared" si="77"/>
        <v>1.3173025945557455</v>
      </c>
      <c r="CP149" s="6">
        <f t="shared" si="77"/>
        <v>1.3173025945557457</v>
      </c>
      <c r="CQ149" s="6">
        <f t="shared" si="77"/>
        <v>1.3173025945557453</v>
      </c>
      <c r="CR149" s="6">
        <f t="shared" si="77"/>
        <v>1.3173025945557457</v>
      </c>
      <c r="CS149" s="6">
        <f t="shared" si="77"/>
        <v>1.3173025945557455</v>
      </c>
      <c r="CT149" s="6">
        <f t="shared" si="77"/>
        <v>1.3173025945557457</v>
      </c>
      <c r="CU149" s="6">
        <f t="shared" si="77"/>
        <v>1.3173025945557457</v>
      </c>
      <c r="CV149" s="6">
        <f t="shared" si="77"/>
        <v>1.3173025945557457</v>
      </c>
      <c r="CW149" s="6">
        <f t="shared" si="77"/>
        <v>1.3173025945557455</v>
      </c>
      <c r="CX149" s="6">
        <f t="shared" si="77"/>
        <v>1.3173025945557457</v>
      </c>
      <c r="CY149" s="6">
        <f t="shared" si="77"/>
        <v>1.3173025945557457</v>
      </c>
      <c r="CZ149" s="6">
        <f t="shared" si="77"/>
        <v>1.3173025945557457</v>
      </c>
      <c r="DA149" s="6">
        <f t="shared" si="77"/>
        <v>1.3173025945557455</v>
      </c>
      <c r="DB149" s="6">
        <f t="shared" si="77"/>
        <v>1.3173025945557455</v>
      </c>
      <c r="DC149" s="6">
        <f t="shared" si="77"/>
        <v>1.3173025945557455</v>
      </c>
      <c r="DD149" s="6">
        <f t="shared" si="78"/>
        <v>1.3173025945557457</v>
      </c>
      <c r="DE149" s="6">
        <f t="shared" si="78"/>
        <v>1.3173025945557459</v>
      </c>
      <c r="DF149" s="6">
        <f t="shared" si="78"/>
        <v>1.3173025945557455</v>
      </c>
    </row>
    <row r="150" spans="1:110" x14ac:dyDescent="0.25">
      <c r="A150" s="297"/>
      <c r="B150" s="350" t="s">
        <v>48</v>
      </c>
      <c r="C150" s="351"/>
      <c r="D150" s="352"/>
      <c r="E150" s="352"/>
      <c r="F150" s="352"/>
      <c r="G150" s="352"/>
      <c r="H150" s="353">
        <f t="shared" ref="H150:BF150" si="83">((H$132-$H$4)/1000)*$M$22*(($C$8/70)^$W$22)*IF($C$13=1,$AE$22,IF($C$13=2,$AF$22,IF($C$13=3,$AG$22,1)))</f>
        <v>266.9042544584118</v>
      </c>
      <c r="I150" s="353">
        <f t="shared" si="83"/>
        <v>355.87233927788242</v>
      </c>
      <c r="J150" s="353">
        <f t="shared" si="83"/>
        <v>444.84042409735298</v>
      </c>
      <c r="K150" s="353">
        <f t="shared" si="83"/>
        <v>533.8085089168236</v>
      </c>
      <c r="L150" s="353">
        <f t="shared" si="83"/>
        <v>622.77659373629422</v>
      </c>
      <c r="M150" s="353">
        <f t="shared" si="83"/>
        <v>711.74467855576484</v>
      </c>
      <c r="N150" s="353">
        <f t="shared" si="83"/>
        <v>800.71276337523557</v>
      </c>
      <c r="O150" s="353">
        <f t="shared" si="83"/>
        <v>889.68084819470596</v>
      </c>
      <c r="P150" s="353">
        <f t="shared" si="83"/>
        <v>978.64893301417658</v>
      </c>
      <c r="Q150" s="353">
        <f t="shared" si="83"/>
        <v>1067.6170178336472</v>
      </c>
      <c r="R150" s="353">
        <f t="shared" si="83"/>
        <v>1156.5851026531179</v>
      </c>
      <c r="S150" s="353">
        <f t="shared" si="83"/>
        <v>1245.5531874725884</v>
      </c>
      <c r="T150" s="353">
        <f t="shared" si="83"/>
        <v>1334.5212722920589</v>
      </c>
      <c r="U150" s="353">
        <f t="shared" si="83"/>
        <v>1423.4893571115297</v>
      </c>
      <c r="V150" s="353">
        <f t="shared" si="83"/>
        <v>1512.4574419310002</v>
      </c>
      <c r="W150" s="353">
        <f t="shared" si="83"/>
        <v>1601.4255267504711</v>
      </c>
      <c r="X150" s="353">
        <f t="shared" si="83"/>
        <v>1690.3936115699414</v>
      </c>
      <c r="Y150" s="353">
        <f t="shared" si="83"/>
        <v>1779.3616963894119</v>
      </c>
      <c r="Z150" s="353">
        <f t="shared" si="83"/>
        <v>1868.3297812088829</v>
      </c>
      <c r="AA150" s="353">
        <f t="shared" si="83"/>
        <v>1957.2978660283532</v>
      </c>
      <c r="AB150" s="353">
        <f t="shared" si="83"/>
        <v>2046.2659508478234</v>
      </c>
      <c r="AC150" s="353">
        <f t="shared" si="83"/>
        <v>2135.2340356672944</v>
      </c>
      <c r="AD150" s="353">
        <f t="shared" si="83"/>
        <v>2224.2021204867651</v>
      </c>
      <c r="AE150" s="353">
        <f t="shared" si="83"/>
        <v>2313.1702053062359</v>
      </c>
      <c r="AF150" s="353">
        <f t="shared" si="83"/>
        <v>2402.1382901257066</v>
      </c>
      <c r="AG150" s="353">
        <f t="shared" si="83"/>
        <v>2491.1063749451769</v>
      </c>
      <c r="AH150" s="353">
        <f t="shared" si="83"/>
        <v>2580.0744597646476</v>
      </c>
      <c r="AI150" s="353">
        <f t="shared" si="83"/>
        <v>2669.0425445841179</v>
      </c>
      <c r="AJ150" s="353">
        <f t="shared" si="83"/>
        <v>2758.0106294035886</v>
      </c>
      <c r="AK150" s="353">
        <f t="shared" si="83"/>
        <v>2846.9787142230593</v>
      </c>
      <c r="AL150" s="353">
        <f t="shared" si="83"/>
        <v>2935.9467990425296</v>
      </c>
      <c r="AM150" s="353">
        <f t="shared" si="83"/>
        <v>3024.9148838620004</v>
      </c>
      <c r="AN150" s="353">
        <f t="shared" si="83"/>
        <v>3113.8829686814711</v>
      </c>
      <c r="AO150" s="353">
        <f t="shared" si="83"/>
        <v>3202.8510535009423</v>
      </c>
      <c r="AP150" s="353">
        <f t="shared" si="83"/>
        <v>3291.8191383204125</v>
      </c>
      <c r="AQ150" s="353">
        <f t="shared" si="83"/>
        <v>3380.7872231398828</v>
      </c>
      <c r="AR150" s="353">
        <f t="shared" si="83"/>
        <v>3469.7553079593536</v>
      </c>
      <c r="AS150" s="353">
        <f t="shared" si="83"/>
        <v>3558.7233927788238</v>
      </c>
      <c r="AT150" s="353">
        <f t="shared" si="83"/>
        <v>3647.6914775982946</v>
      </c>
      <c r="AU150" s="353">
        <f t="shared" si="83"/>
        <v>3736.6595624177658</v>
      </c>
      <c r="AV150" s="353">
        <f t="shared" si="83"/>
        <v>3825.627647237236</v>
      </c>
      <c r="AW150" s="353">
        <f t="shared" si="83"/>
        <v>3914.5957320567063</v>
      </c>
      <c r="AX150" s="353">
        <f t="shared" si="83"/>
        <v>4003.5638168761775</v>
      </c>
      <c r="AY150" s="353">
        <f t="shared" si="83"/>
        <v>4092.5319016956469</v>
      </c>
      <c r="AZ150" s="353">
        <f t="shared" si="83"/>
        <v>4181.4999865151185</v>
      </c>
      <c r="BA150" s="353">
        <f t="shared" si="83"/>
        <v>4270.4680713345888</v>
      </c>
      <c r="BB150" s="353">
        <f t="shared" si="83"/>
        <v>4359.43615615406</v>
      </c>
      <c r="BC150" s="353">
        <f t="shared" si="83"/>
        <v>4448.4042409735302</v>
      </c>
      <c r="BD150" s="353">
        <f t="shared" si="83"/>
        <v>4537.3723257930005</v>
      </c>
      <c r="BE150" s="353">
        <f t="shared" si="83"/>
        <v>4626.3404106124717</v>
      </c>
      <c r="BF150" s="353">
        <f t="shared" si="83"/>
        <v>4715.3084954319411</v>
      </c>
      <c r="BH150" s="6">
        <f t="shared" si="75"/>
        <v>1.2435172229415947</v>
      </c>
      <c r="BI150" s="6">
        <f t="shared" si="75"/>
        <v>1.2435172229415947</v>
      </c>
      <c r="BJ150" s="6">
        <f t="shared" si="75"/>
        <v>1.2435172229415947</v>
      </c>
      <c r="BK150" s="6">
        <f t="shared" si="75"/>
        <v>1.2435172229415947</v>
      </c>
      <c r="BL150" s="6">
        <f t="shared" si="75"/>
        <v>1.2435172229415943</v>
      </c>
      <c r="BM150" s="6">
        <f t="shared" si="75"/>
        <v>1.2435172229415947</v>
      </c>
      <c r="BN150" s="6">
        <f t="shared" si="75"/>
        <v>1.2435172229415943</v>
      </c>
      <c r="BO150" s="6">
        <f t="shared" si="75"/>
        <v>1.2435172229415947</v>
      </c>
      <c r="BP150" s="6">
        <f t="shared" si="75"/>
        <v>1.2435172229415947</v>
      </c>
      <c r="BQ150" s="6">
        <f t="shared" si="75"/>
        <v>1.2435172229415947</v>
      </c>
      <c r="BR150" s="6">
        <f t="shared" si="75"/>
        <v>1.2435172229415945</v>
      </c>
      <c r="BS150" s="6">
        <f t="shared" si="75"/>
        <v>1.2435172229415943</v>
      </c>
      <c r="BT150" s="6">
        <f t="shared" si="75"/>
        <v>1.2435172229415949</v>
      </c>
      <c r="BU150" s="6">
        <f t="shared" si="75"/>
        <v>1.2435172229415947</v>
      </c>
      <c r="BV150" s="6">
        <f t="shared" si="75"/>
        <v>1.2435172229415947</v>
      </c>
      <c r="BW150" s="6">
        <f t="shared" si="75"/>
        <v>1.2435172229415943</v>
      </c>
      <c r="BX150" s="6">
        <f t="shared" si="76"/>
        <v>1.2435172229415947</v>
      </c>
      <c r="BY150" s="6">
        <f t="shared" si="76"/>
        <v>1.2435172229415947</v>
      </c>
      <c r="BZ150" s="6">
        <f t="shared" si="76"/>
        <v>1.2435172229415945</v>
      </c>
      <c r="CA150" s="6">
        <f t="shared" si="76"/>
        <v>1.2435172229415947</v>
      </c>
      <c r="CB150" s="6">
        <f t="shared" si="76"/>
        <v>1.2435172229415947</v>
      </c>
      <c r="CC150" s="6">
        <f t="shared" si="76"/>
        <v>1.2435172229415947</v>
      </c>
      <c r="CD150" s="6">
        <f t="shared" si="76"/>
        <v>1.2435172229415945</v>
      </c>
      <c r="CE150" s="6">
        <f t="shared" si="76"/>
        <v>1.2435172229415945</v>
      </c>
      <c r="CF150" s="6">
        <f t="shared" si="76"/>
        <v>1.2435172229415945</v>
      </c>
      <c r="CG150" s="6">
        <f t="shared" si="76"/>
        <v>1.2435172229415943</v>
      </c>
      <c r="CH150" s="6">
        <f t="shared" si="76"/>
        <v>1.2435172229415945</v>
      </c>
      <c r="CI150" s="6">
        <f t="shared" si="76"/>
        <v>1.2435172229415949</v>
      </c>
      <c r="CJ150" s="6">
        <f t="shared" si="76"/>
        <v>1.2435172229415947</v>
      </c>
      <c r="CK150" s="6">
        <f t="shared" si="76"/>
        <v>1.2435172229415947</v>
      </c>
      <c r="CL150" s="6">
        <f t="shared" si="76"/>
        <v>1.2435172229415947</v>
      </c>
      <c r="CM150" s="6">
        <f t="shared" si="76"/>
        <v>1.2435172229415947</v>
      </c>
      <c r="CN150" s="6">
        <f t="shared" si="77"/>
        <v>1.2435172229415947</v>
      </c>
      <c r="CO150" s="6">
        <f t="shared" si="77"/>
        <v>1.2435172229415943</v>
      </c>
      <c r="CP150" s="6">
        <f t="shared" si="77"/>
        <v>1.2435172229415945</v>
      </c>
      <c r="CQ150" s="6">
        <f t="shared" si="77"/>
        <v>1.2435172229415947</v>
      </c>
      <c r="CR150" s="6">
        <f t="shared" si="77"/>
        <v>1.2435172229415947</v>
      </c>
      <c r="CS150" s="6">
        <f t="shared" si="77"/>
        <v>1.2435172229415947</v>
      </c>
      <c r="CT150" s="6">
        <f t="shared" si="77"/>
        <v>1.2435172229415945</v>
      </c>
      <c r="CU150" s="6">
        <f t="shared" si="77"/>
        <v>1.2435172229415945</v>
      </c>
      <c r="CV150" s="6">
        <f t="shared" si="77"/>
        <v>1.2435172229415947</v>
      </c>
      <c r="CW150" s="6">
        <f t="shared" si="77"/>
        <v>1.2435172229415947</v>
      </c>
      <c r="CX150" s="6">
        <f t="shared" si="77"/>
        <v>1.2435172229415947</v>
      </c>
      <c r="CY150" s="6">
        <f t="shared" si="77"/>
        <v>1.2435172229415947</v>
      </c>
      <c r="CZ150" s="6">
        <f t="shared" si="77"/>
        <v>1.2435172229415947</v>
      </c>
      <c r="DA150" s="6">
        <f t="shared" si="77"/>
        <v>1.2435172229415947</v>
      </c>
      <c r="DB150" s="6">
        <f t="shared" si="77"/>
        <v>1.2435172229415947</v>
      </c>
      <c r="DC150" s="6">
        <f t="shared" si="77"/>
        <v>1.2435172229415945</v>
      </c>
      <c r="DD150" s="6">
        <f t="shared" si="78"/>
        <v>1.2435172229415947</v>
      </c>
      <c r="DE150" s="6">
        <f t="shared" si="78"/>
        <v>1.2435172229415945</v>
      </c>
      <c r="DF150" s="6">
        <f t="shared" si="78"/>
        <v>1.2435172229415949</v>
      </c>
    </row>
    <row r="151" spans="1:110" x14ac:dyDescent="0.25">
      <c r="A151" s="297"/>
      <c r="B151" s="350" t="s">
        <v>49</v>
      </c>
      <c r="C151" s="351"/>
      <c r="D151" s="352"/>
      <c r="E151" s="352"/>
      <c r="F151" s="352"/>
      <c r="G151" s="352"/>
      <c r="H151" s="353">
        <f t="shared" ref="H151:BF151" si="84">((H$132-$H$4)/1000)*$N$22*(($C$8/70)^$X$22)*IF($C$13=1,$AE$22,IF($C$13=2,$AF$22,IF($C$13=3,$AG$22,1)))</f>
        <v>312.90930925057791</v>
      </c>
      <c r="I151" s="353">
        <f t="shared" si="84"/>
        <v>417.21241233410393</v>
      </c>
      <c r="J151" s="353">
        <f t="shared" si="84"/>
        <v>521.51551541762979</v>
      </c>
      <c r="K151" s="353">
        <f t="shared" si="84"/>
        <v>625.81861850115581</v>
      </c>
      <c r="L151" s="353">
        <f t="shared" si="84"/>
        <v>730.12172158468172</v>
      </c>
      <c r="M151" s="353">
        <f t="shared" si="84"/>
        <v>834.42482466820786</v>
      </c>
      <c r="N151" s="353">
        <f t="shared" si="84"/>
        <v>938.72792775173377</v>
      </c>
      <c r="O151" s="353">
        <f t="shared" si="84"/>
        <v>1043.0310308352596</v>
      </c>
      <c r="P151" s="353">
        <f t="shared" si="84"/>
        <v>1147.3341339187859</v>
      </c>
      <c r="Q151" s="353">
        <f t="shared" si="84"/>
        <v>1251.6372370023116</v>
      </c>
      <c r="R151" s="353">
        <f t="shared" si="84"/>
        <v>1355.9403400858375</v>
      </c>
      <c r="S151" s="353">
        <f t="shared" si="84"/>
        <v>1460.2434431693634</v>
      </c>
      <c r="T151" s="353">
        <f t="shared" si="84"/>
        <v>1564.5465462528894</v>
      </c>
      <c r="U151" s="353">
        <f t="shared" si="84"/>
        <v>1668.8496493364157</v>
      </c>
      <c r="V151" s="353">
        <f t="shared" si="84"/>
        <v>1773.1527524199412</v>
      </c>
      <c r="W151" s="353">
        <f t="shared" si="84"/>
        <v>1877.4558555034675</v>
      </c>
      <c r="X151" s="353">
        <f t="shared" si="84"/>
        <v>1981.7589585869935</v>
      </c>
      <c r="Y151" s="353">
        <f t="shared" si="84"/>
        <v>2086.0620616705191</v>
      </c>
      <c r="Z151" s="353">
        <f t="shared" si="84"/>
        <v>2190.3651647540451</v>
      </c>
      <c r="AA151" s="353">
        <f t="shared" si="84"/>
        <v>2294.6682678375719</v>
      </c>
      <c r="AB151" s="353">
        <f t="shared" si="84"/>
        <v>2398.9713709210973</v>
      </c>
      <c r="AC151" s="353">
        <f t="shared" si="84"/>
        <v>2503.2744740046232</v>
      </c>
      <c r="AD151" s="353">
        <f t="shared" si="84"/>
        <v>2607.5775770881492</v>
      </c>
      <c r="AE151" s="353">
        <f t="shared" si="84"/>
        <v>2711.8806801716751</v>
      </c>
      <c r="AF151" s="353">
        <f t="shared" si="84"/>
        <v>2816.183783255201</v>
      </c>
      <c r="AG151" s="353">
        <f t="shared" si="84"/>
        <v>2920.4868863387269</v>
      </c>
      <c r="AH151" s="353">
        <f t="shared" si="84"/>
        <v>3024.7899894222528</v>
      </c>
      <c r="AI151" s="353">
        <f t="shared" si="84"/>
        <v>3129.0930925057787</v>
      </c>
      <c r="AJ151" s="353">
        <f t="shared" si="84"/>
        <v>3233.3961955893046</v>
      </c>
      <c r="AK151" s="353">
        <f t="shared" si="84"/>
        <v>3337.6992986728314</v>
      </c>
      <c r="AL151" s="353">
        <f t="shared" si="84"/>
        <v>3442.0024017563564</v>
      </c>
      <c r="AM151" s="353">
        <f t="shared" si="84"/>
        <v>3546.3055048398824</v>
      </c>
      <c r="AN151" s="353">
        <f t="shared" si="84"/>
        <v>3650.6086079234083</v>
      </c>
      <c r="AO151" s="353">
        <f t="shared" si="84"/>
        <v>3754.9117110069351</v>
      </c>
      <c r="AP151" s="353">
        <f t="shared" si="84"/>
        <v>3859.2148140904615</v>
      </c>
      <c r="AQ151" s="353">
        <f t="shared" si="84"/>
        <v>3963.5179171739869</v>
      </c>
      <c r="AR151" s="353">
        <f t="shared" si="84"/>
        <v>4067.8210202575124</v>
      </c>
      <c r="AS151" s="353">
        <f t="shared" si="84"/>
        <v>4172.1241233410383</v>
      </c>
      <c r="AT151" s="353">
        <f t="shared" si="84"/>
        <v>4276.4272264245637</v>
      </c>
      <c r="AU151" s="353">
        <f t="shared" si="84"/>
        <v>4380.7303295080901</v>
      </c>
      <c r="AV151" s="353">
        <f t="shared" si="84"/>
        <v>4485.0334325916156</v>
      </c>
      <c r="AW151" s="353">
        <f t="shared" si="84"/>
        <v>4589.3365356751438</v>
      </c>
      <c r="AX151" s="353">
        <f t="shared" si="84"/>
        <v>4693.6396387586692</v>
      </c>
      <c r="AY151" s="353">
        <f t="shared" si="84"/>
        <v>4797.9427418421947</v>
      </c>
      <c r="AZ151" s="353">
        <f t="shared" si="84"/>
        <v>4902.245844925721</v>
      </c>
      <c r="BA151" s="353">
        <f t="shared" si="84"/>
        <v>5006.5489480092465</v>
      </c>
      <c r="BB151" s="353">
        <f t="shared" si="84"/>
        <v>5110.8520510927719</v>
      </c>
      <c r="BC151" s="353">
        <f t="shared" si="84"/>
        <v>5215.1551541762983</v>
      </c>
      <c r="BD151" s="353">
        <f t="shared" si="84"/>
        <v>5319.4582572598238</v>
      </c>
      <c r="BE151" s="353">
        <f t="shared" si="84"/>
        <v>5423.7613603433501</v>
      </c>
      <c r="BF151" s="353">
        <f t="shared" si="84"/>
        <v>5528.0644634268756</v>
      </c>
      <c r="BH151" s="6">
        <f t="shared" si="75"/>
        <v>1.1726892489302823</v>
      </c>
      <c r="BI151" s="6">
        <f t="shared" si="75"/>
        <v>1.172689248930282</v>
      </c>
      <c r="BJ151" s="6">
        <f t="shared" si="75"/>
        <v>1.1726892489302823</v>
      </c>
      <c r="BK151" s="6">
        <f t="shared" si="75"/>
        <v>1.1726892489302823</v>
      </c>
      <c r="BL151" s="6">
        <f t="shared" si="75"/>
        <v>1.172689248930282</v>
      </c>
      <c r="BM151" s="6">
        <f t="shared" si="75"/>
        <v>1.172689248930282</v>
      </c>
      <c r="BN151" s="6">
        <f t="shared" si="75"/>
        <v>1.1726892489302823</v>
      </c>
      <c r="BO151" s="6">
        <f t="shared" si="75"/>
        <v>1.1726892489302823</v>
      </c>
      <c r="BP151" s="6">
        <f t="shared" si="75"/>
        <v>1.172689248930282</v>
      </c>
      <c r="BQ151" s="6">
        <f t="shared" si="75"/>
        <v>1.1726892489302823</v>
      </c>
      <c r="BR151" s="6">
        <f t="shared" si="75"/>
        <v>1.1726892489302823</v>
      </c>
      <c r="BS151" s="6">
        <f t="shared" si="75"/>
        <v>1.172689248930282</v>
      </c>
      <c r="BT151" s="6">
        <f t="shared" si="75"/>
        <v>1.1726892489302823</v>
      </c>
      <c r="BU151" s="6">
        <f t="shared" si="75"/>
        <v>1.172689248930282</v>
      </c>
      <c r="BV151" s="6">
        <f t="shared" si="75"/>
        <v>1.1726892489302823</v>
      </c>
      <c r="BW151" s="6">
        <f t="shared" si="75"/>
        <v>1.1726892489302823</v>
      </c>
      <c r="BX151" s="6">
        <f t="shared" si="76"/>
        <v>1.1726892489302818</v>
      </c>
      <c r="BY151" s="6">
        <f t="shared" si="76"/>
        <v>1.1726892489302823</v>
      </c>
      <c r="BZ151" s="6">
        <f t="shared" si="76"/>
        <v>1.1726892489302823</v>
      </c>
      <c r="CA151" s="6">
        <f t="shared" si="76"/>
        <v>1.172689248930282</v>
      </c>
      <c r="CB151" s="6">
        <f t="shared" si="76"/>
        <v>1.172689248930282</v>
      </c>
      <c r="CC151" s="6">
        <f t="shared" si="76"/>
        <v>1.1726892489302823</v>
      </c>
      <c r="CD151" s="6">
        <f t="shared" si="76"/>
        <v>1.1726892489302823</v>
      </c>
      <c r="CE151" s="6">
        <f t="shared" si="76"/>
        <v>1.1726892489302823</v>
      </c>
      <c r="CF151" s="6">
        <f t="shared" si="76"/>
        <v>1.1726892489302823</v>
      </c>
      <c r="CG151" s="6">
        <f t="shared" si="76"/>
        <v>1.172689248930282</v>
      </c>
      <c r="CH151" s="6">
        <f t="shared" si="76"/>
        <v>1.1726892489302823</v>
      </c>
      <c r="CI151" s="6">
        <f t="shared" si="76"/>
        <v>1.1726892489302823</v>
      </c>
      <c r="CJ151" s="6">
        <f t="shared" si="76"/>
        <v>1.1726892489302825</v>
      </c>
      <c r="CK151" s="6">
        <f t="shared" si="76"/>
        <v>1.172689248930282</v>
      </c>
      <c r="CL151" s="6">
        <f t="shared" si="76"/>
        <v>1.1726892489302823</v>
      </c>
      <c r="CM151" s="6">
        <f t="shared" si="76"/>
        <v>1.1726892489302823</v>
      </c>
      <c r="CN151" s="6">
        <f t="shared" si="77"/>
        <v>1.1726892489302823</v>
      </c>
      <c r="CO151" s="6">
        <f t="shared" si="77"/>
        <v>1.1726892489302823</v>
      </c>
      <c r="CP151" s="6">
        <f t="shared" si="77"/>
        <v>1.1726892489302823</v>
      </c>
      <c r="CQ151" s="6">
        <f t="shared" si="77"/>
        <v>1.1726892489302818</v>
      </c>
      <c r="CR151" s="6">
        <f t="shared" si="77"/>
        <v>1.1726892489302823</v>
      </c>
      <c r="CS151" s="6">
        <f t="shared" si="77"/>
        <v>1.1726892489302823</v>
      </c>
      <c r="CT151" s="6">
        <f t="shared" si="77"/>
        <v>1.1726892489302823</v>
      </c>
      <c r="CU151" s="6">
        <f t="shared" si="77"/>
        <v>1.1726892489302823</v>
      </c>
      <c r="CV151" s="6">
        <f t="shared" si="77"/>
        <v>1.1726892489302823</v>
      </c>
      <c r="CW151" s="6">
        <f t="shared" si="77"/>
        <v>1.172689248930282</v>
      </c>
      <c r="CX151" s="6">
        <f t="shared" si="77"/>
        <v>1.1726892489302818</v>
      </c>
      <c r="CY151" s="6">
        <f t="shared" si="77"/>
        <v>1.172689248930282</v>
      </c>
      <c r="CZ151" s="6">
        <f t="shared" si="77"/>
        <v>1.172689248930282</v>
      </c>
      <c r="DA151" s="6">
        <f t="shared" si="77"/>
        <v>1.1726892489302823</v>
      </c>
      <c r="DB151" s="6">
        <f t="shared" si="77"/>
        <v>1.1726892489302825</v>
      </c>
      <c r="DC151" s="6">
        <f t="shared" si="77"/>
        <v>1.1726892489302823</v>
      </c>
      <c r="DD151" s="6">
        <f t="shared" si="78"/>
        <v>1.1726892489302823</v>
      </c>
      <c r="DE151" s="6">
        <f t="shared" si="78"/>
        <v>1.1726892489302823</v>
      </c>
      <c r="DF151" s="6">
        <f t="shared" si="78"/>
        <v>1.1726892489302823</v>
      </c>
    </row>
    <row r="152" spans="1:110" x14ac:dyDescent="0.25">
      <c r="A152" s="297"/>
      <c r="B152" s="350" t="s">
        <v>50</v>
      </c>
      <c r="C152" s="351"/>
      <c r="D152" s="352"/>
      <c r="E152" s="352"/>
      <c r="F152" s="352"/>
      <c r="G152" s="352"/>
      <c r="H152" s="353">
        <f t="shared" ref="H152:BF152" si="85">((H$132-$H$4)/1000)*$P$22*(($C$8/70)^$Z$22)*IF($C$13=1,$AE$22,IF($C$13=2,$AF$22,IF($C$13=3,$AG$22,1)))</f>
        <v>392.13908900586324</v>
      </c>
      <c r="I152" s="353">
        <f t="shared" si="85"/>
        <v>522.85211867448436</v>
      </c>
      <c r="J152" s="353">
        <f t="shared" si="85"/>
        <v>653.56514834310553</v>
      </c>
      <c r="K152" s="353">
        <f t="shared" si="85"/>
        <v>784.27817801172648</v>
      </c>
      <c r="L152" s="353">
        <f t="shared" si="85"/>
        <v>914.99120768034754</v>
      </c>
      <c r="M152" s="353">
        <f t="shared" si="85"/>
        <v>1045.7042373489687</v>
      </c>
      <c r="N152" s="353">
        <f t="shared" si="85"/>
        <v>1176.4172670175897</v>
      </c>
      <c r="O152" s="353">
        <f t="shared" si="85"/>
        <v>1307.1302966862111</v>
      </c>
      <c r="P152" s="353">
        <f t="shared" si="85"/>
        <v>1437.843326354832</v>
      </c>
      <c r="Q152" s="353">
        <f t="shared" si="85"/>
        <v>1568.556356023453</v>
      </c>
      <c r="R152" s="353">
        <f t="shared" si="85"/>
        <v>1699.2693856920741</v>
      </c>
      <c r="S152" s="353">
        <f t="shared" si="85"/>
        <v>1829.9824153606951</v>
      </c>
      <c r="T152" s="353">
        <f t="shared" si="85"/>
        <v>1960.695445029316</v>
      </c>
      <c r="U152" s="353">
        <f t="shared" si="85"/>
        <v>2091.4084746979374</v>
      </c>
      <c r="V152" s="353">
        <f t="shared" si="85"/>
        <v>2222.1215043665584</v>
      </c>
      <c r="W152" s="353">
        <f t="shared" si="85"/>
        <v>2352.8345340351793</v>
      </c>
      <c r="X152" s="353">
        <f t="shared" si="85"/>
        <v>2483.5475637038003</v>
      </c>
      <c r="Y152" s="353">
        <f t="shared" si="85"/>
        <v>2614.2605933724221</v>
      </c>
      <c r="Z152" s="353">
        <f t="shared" si="85"/>
        <v>2744.9736230410431</v>
      </c>
      <c r="AA152" s="353">
        <f t="shared" si="85"/>
        <v>2875.686652709664</v>
      </c>
      <c r="AB152" s="353">
        <f t="shared" si="85"/>
        <v>3006.3996823782845</v>
      </c>
      <c r="AC152" s="353">
        <f t="shared" si="85"/>
        <v>3137.1127120469059</v>
      </c>
      <c r="AD152" s="353">
        <f t="shared" si="85"/>
        <v>3267.8257417155273</v>
      </c>
      <c r="AE152" s="353">
        <f t="shared" si="85"/>
        <v>3398.5387713841483</v>
      </c>
      <c r="AF152" s="353">
        <f t="shared" si="85"/>
        <v>3529.2518010527692</v>
      </c>
      <c r="AG152" s="353">
        <f t="shared" si="85"/>
        <v>3659.9648307213902</v>
      </c>
      <c r="AH152" s="353">
        <f t="shared" si="85"/>
        <v>3790.6778603900116</v>
      </c>
      <c r="AI152" s="353">
        <f t="shared" si="85"/>
        <v>3921.3908900586321</v>
      </c>
      <c r="AJ152" s="353">
        <f t="shared" si="85"/>
        <v>4052.1039197272539</v>
      </c>
      <c r="AK152" s="353">
        <f t="shared" si="85"/>
        <v>4182.8169493958749</v>
      </c>
      <c r="AL152" s="353">
        <f t="shared" si="85"/>
        <v>4313.5299790644958</v>
      </c>
      <c r="AM152" s="353">
        <f t="shared" si="85"/>
        <v>4444.2430087331168</v>
      </c>
      <c r="AN152" s="353">
        <f t="shared" si="85"/>
        <v>4574.9560384017377</v>
      </c>
      <c r="AO152" s="353">
        <f t="shared" si="85"/>
        <v>4705.6690680703587</v>
      </c>
      <c r="AP152" s="353">
        <f t="shared" si="85"/>
        <v>4836.3820977389796</v>
      </c>
      <c r="AQ152" s="353">
        <f t="shared" si="85"/>
        <v>4967.0951274076006</v>
      </c>
      <c r="AR152" s="353">
        <f t="shared" si="85"/>
        <v>5097.8081570762215</v>
      </c>
      <c r="AS152" s="353">
        <f t="shared" si="85"/>
        <v>5228.5211867448443</v>
      </c>
      <c r="AT152" s="353">
        <f t="shared" si="85"/>
        <v>5359.2342164134643</v>
      </c>
      <c r="AU152" s="353">
        <f t="shared" si="85"/>
        <v>5489.9472460820862</v>
      </c>
      <c r="AV152" s="353">
        <f t="shared" si="85"/>
        <v>5620.6602757507071</v>
      </c>
      <c r="AW152" s="353">
        <f t="shared" si="85"/>
        <v>5751.3733054193281</v>
      </c>
      <c r="AX152" s="353">
        <f t="shared" si="85"/>
        <v>5882.0863350879481</v>
      </c>
      <c r="AY152" s="353">
        <f t="shared" si="85"/>
        <v>6012.799364756569</v>
      </c>
      <c r="AZ152" s="353">
        <f t="shared" si="85"/>
        <v>6143.5123944251909</v>
      </c>
      <c r="BA152" s="353">
        <f t="shared" si="85"/>
        <v>6274.2254240938119</v>
      </c>
      <c r="BB152" s="353">
        <f t="shared" si="85"/>
        <v>6404.9384537624346</v>
      </c>
      <c r="BC152" s="353">
        <f t="shared" si="85"/>
        <v>6535.6514834310547</v>
      </c>
      <c r="BD152" s="353">
        <f t="shared" si="85"/>
        <v>6666.3645130996747</v>
      </c>
      <c r="BE152" s="353">
        <f t="shared" si="85"/>
        <v>6797.0775427682966</v>
      </c>
      <c r="BF152" s="353">
        <f t="shared" si="85"/>
        <v>6927.7905724369175</v>
      </c>
      <c r="BH152" s="6">
        <f t="shared" si="75"/>
        <v>1.2533993904091738</v>
      </c>
      <c r="BI152" s="6">
        <f t="shared" si="75"/>
        <v>1.2533993904091738</v>
      </c>
      <c r="BJ152" s="6">
        <f t="shared" si="75"/>
        <v>1.2533993904091736</v>
      </c>
      <c r="BK152" s="6">
        <f t="shared" si="75"/>
        <v>1.2533993904091738</v>
      </c>
      <c r="BL152" s="6">
        <f t="shared" si="75"/>
        <v>1.2533993904091738</v>
      </c>
      <c r="BM152" s="6">
        <f t="shared" si="75"/>
        <v>1.2533993904091738</v>
      </c>
      <c r="BN152" s="6">
        <f t="shared" si="75"/>
        <v>1.2533993904091738</v>
      </c>
      <c r="BO152" s="6">
        <f t="shared" si="75"/>
        <v>1.2533993904091736</v>
      </c>
      <c r="BP152" s="6">
        <f t="shared" si="75"/>
        <v>1.2533993904091738</v>
      </c>
      <c r="BQ152" s="6">
        <f t="shared" si="75"/>
        <v>1.2533993904091738</v>
      </c>
      <c r="BR152" s="6">
        <f t="shared" si="75"/>
        <v>1.2533993904091738</v>
      </c>
      <c r="BS152" s="6">
        <f t="shared" si="75"/>
        <v>1.2533993904091738</v>
      </c>
      <c r="BT152" s="6">
        <f t="shared" si="75"/>
        <v>1.253399390409174</v>
      </c>
      <c r="BU152" s="6">
        <f t="shared" si="75"/>
        <v>1.2533993904091738</v>
      </c>
      <c r="BV152" s="6">
        <f t="shared" si="75"/>
        <v>1.2533993904091738</v>
      </c>
      <c r="BW152" s="6">
        <f t="shared" si="75"/>
        <v>1.2533993904091738</v>
      </c>
      <c r="BX152" s="6">
        <f t="shared" si="76"/>
        <v>1.2533993904091738</v>
      </c>
      <c r="BY152" s="6">
        <f t="shared" si="76"/>
        <v>1.2533993904091736</v>
      </c>
      <c r="BZ152" s="6">
        <f t="shared" si="76"/>
        <v>1.2533993904091738</v>
      </c>
      <c r="CA152" s="6">
        <f t="shared" si="76"/>
        <v>1.2533993904091738</v>
      </c>
      <c r="CB152" s="6">
        <f t="shared" si="76"/>
        <v>1.253399390409174</v>
      </c>
      <c r="CC152" s="6">
        <f t="shared" si="76"/>
        <v>1.2533993904091738</v>
      </c>
      <c r="CD152" s="6">
        <f t="shared" si="76"/>
        <v>1.2533993904091738</v>
      </c>
      <c r="CE152" s="6">
        <f t="shared" si="76"/>
        <v>1.2533993904091738</v>
      </c>
      <c r="CF152" s="6">
        <f t="shared" si="76"/>
        <v>1.2533993904091738</v>
      </c>
      <c r="CG152" s="6">
        <f t="shared" si="76"/>
        <v>1.2533993904091738</v>
      </c>
      <c r="CH152" s="6">
        <f t="shared" si="76"/>
        <v>1.2533993904091736</v>
      </c>
      <c r="CI152" s="6">
        <f t="shared" si="76"/>
        <v>1.253399390409174</v>
      </c>
      <c r="CJ152" s="6">
        <f t="shared" si="76"/>
        <v>1.2533993904091736</v>
      </c>
      <c r="CK152" s="6">
        <f t="shared" si="76"/>
        <v>1.2533993904091738</v>
      </c>
      <c r="CL152" s="6">
        <f t="shared" si="76"/>
        <v>1.2533993904091738</v>
      </c>
      <c r="CM152" s="6">
        <f t="shared" si="76"/>
        <v>1.2533993904091738</v>
      </c>
      <c r="CN152" s="6">
        <f t="shared" si="77"/>
        <v>1.2533993904091738</v>
      </c>
      <c r="CO152" s="6">
        <f t="shared" si="77"/>
        <v>1.2533993904091738</v>
      </c>
      <c r="CP152" s="6">
        <f t="shared" si="77"/>
        <v>1.253399390409174</v>
      </c>
      <c r="CQ152" s="6">
        <f t="shared" si="77"/>
        <v>1.2533993904091738</v>
      </c>
      <c r="CR152" s="6">
        <f t="shared" si="77"/>
        <v>1.253399390409174</v>
      </c>
      <c r="CS152" s="6">
        <f t="shared" si="77"/>
        <v>1.2533993904091736</v>
      </c>
      <c r="CT152" s="6">
        <f t="shared" si="77"/>
        <v>1.253399390409174</v>
      </c>
      <c r="CU152" s="6">
        <f t="shared" si="77"/>
        <v>1.2533993904091738</v>
      </c>
      <c r="CV152" s="6">
        <f t="shared" si="77"/>
        <v>1.2533993904091736</v>
      </c>
      <c r="CW152" s="6">
        <f t="shared" si="77"/>
        <v>1.2533993904091738</v>
      </c>
      <c r="CX152" s="6">
        <f t="shared" si="77"/>
        <v>1.253399390409174</v>
      </c>
      <c r="CY152" s="6">
        <f t="shared" si="77"/>
        <v>1.253399390409174</v>
      </c>
      <c r="CZ152" s="6">
        <f t="shared" si="77"/>
        <v>1.2533993904091738</v>
      </c>
      <c r="DA152" s="6">
        <f t="shared" si="77"/>
        <v>1.2533993904091738</v>
      </c>
      <c r="DB152" s="6">
        <f t="shared" si="77"/>
        <v>1.2533993904091736</v>
      </c>
      <c r="DC152" s="6">
        <f t="shared" si="77"/>
        <v>1.2533993904091738</v>
      </c>
      <c r="DD152" s="6">
        <f t="shared" si="78"/>
        <v>1.2533993904091736</v>
      </c>
      <c r="DE152" s="6">
        <f t="shared" si="78"/>
        <v>1.2533993904091738</v>
      </c>
      <c r="DF152" s="6">
        <f t="shared" si="78"/>
        <v>1.2533993904091738</v>
      </c>
    </row>
    <row r="153" spans="1:110" ht="15.75" thickBot="1" x14ac:dyDescent="0.3">
      <c r="A153" s="297"/>
      <c r="B153" s="354" t="s">
        <v>51</v>
      </c>
      <c r="C153" s="355"/>
      <c r="D153" s="356"/>
      <c r="E153" s="356"/>
      <c r="F153" s="356"/>
      <c r="G153" s="356"/>
      <c r="H153" s="357">
        <f t="shared" ref="H153:BF153" si="86">((H$132-$H$4)/1000)*$Q$22*(($C$8/70)^$AA$22)*IF($C$13=1,$AE$22,IF($C$13=2,$AF$22,IF($C$13=3,$AG$22,1)))</f>
        <v>442.53338306056122</v>
      </c>
      <c r="I153" s="357">
        <f t="shared" si="86"/>
        <v>590.04451074741507</v>
      </c>
      <c r="J153" s="357">
        <f t="shared" si="86"/>
        <v>737.55563843426876</v>
      </c>
      <c r="K153" s="357">
        <f t="shared" si="86"/>
        <v>885.06676612112244</v>
      </c>
      <c r="L153" s="357">
        <f t="shared" si="86"/>
        <v>1032.5778938079761</v>
      </c>
      <c r="M153" s="357">
        <f t="shared" si="86"/>
        <v>1180.0890214948301</v>
      </c>
      <c r="N153" s="357">
        <f t="shared" si="86"/>
        <v>1327.6001491816839</v>
      </c>
      <c r="O153" s="357">
        <f t="shared" si="86"/>
        <v>1475.1112768685375</v>
      </c>
      <c r="P153" s="357">
        <f t="shared" si="86"/>
        <v>1622.6224045553915</v>
      </c>
      <c r="Q153" s="357">
        <f t="shared" si="86"/>
        <v>1770.1335322422449</v>
      </c>
      <c r="R153" s="357">
        <f t="shared" si="86"/>
        <v>1917.6446599290989</v>
      </c>
      <c r="S153" s="357">
        <f t="shared" si="86"/>
        <v>2065.1557876159522</v>
      </c>
      <c r="T153" s="357">
        <f t="shared" si="86"/>
        <v>2212.666915302806</v>
      </c>
      <c r="U153" s="357">
        <f t="shared" si="86"/>
        <v>2360.1780429896603</v>
      </c>
      <c r="V153" s="357">
        <f t="shared" si="86"/>
        <v>2507.6891706765141</v>
      </c>
      <c r="W153" s="357">
        <f t="shared" si="86"/>
        <v>2655.2002983633679</v>
      </c>
      <c r="X153" s="357">
        <f t="shared" si="86"/>
        <v>2802.7114260502212</v>
      </c>
      <c r="Y153" s="357">
        <f t="shared" si="86"/>
        <v>2950.222553737075</v>
      </c>
      <c r="Z153" s="357">
        <f t="shared" si="86"/>
        <v>3097.7336814239284</v>
      </c>
      <c r="AA153" s="357">
        <f t="shared" si="86"/>
        <v>3245.2448091107831</v>
      </c>
      <c r="AB153" s="357">
        <f t="shared" si="86"/>
        <v>3392.7559367976364</v>
      </c>
      <c r="AC153" s="357">
        <f t="shared" si="86"/>
        <v>3540.2670644844898</v>
      </c>
      <c r="AD153" s="357">
        <f t="shared" si="86"/>
        <v>3687.778192171344</v>
      </c>
      <c r="AE153" s="357">
        <f t="shared" si="86"/>
        <v>3835.2893198581978</v>
      </c>
      <c r="AF153" s="357">
        <f t="shared" si="86"/>
        <v>3982.8004475450516</v>
      </c>
      <c r="AG153" s="357">
        <f t="shared" si="86"/>
        <v>4130.3115752319045</v>
      </c>
      <c r="AH153" s="357">
        <f t="shared" si="86"/>
        <v>4277.8227029187592</v>
      </c>
      <c r="AI153" s="357">
        <f t="shared" si="86"/>
        <v>4425.3338306056121</v>
      </c>
      <c r="AJ153" s="357">
        <f t="shared" si="86"/>
        <v>4572.8449582924659</v>
      </c>
      <c r="AK153" s="357">
        <f t="shared" si="86"/>
        <v>4720.3560859793206</v>
      </c>
      <c r="AL153" s="357">
        <f t="shared" si="86"/>
        <v>4867.8672136661744</v>
      </c>
      <c r="AM153" s="357">
        <f t="shared" si="86"/>
        <v>5015.3783413530282</v>
      </c>
      <c r="AN153" s="357">
        <f t="shared" si="86"/>
        <v>5162.8894690398811</v>
      </c>
      <c r="AO153" s="357">
        <f t="shared" si="86"/>
        <v>5310.4005967267358</v>
      </c>
      <c r="AP153" s="357">
        <f t="shared" si="86"/>
        <v>5457.9117244135887</v>
      </c>
      <c r="AQ153" s="357">
        <f t="shared" si="86"/>
        <v>5605.4228521004425</v>
      </c>
      <c r="AR153" s="357">
        <f t="shared" si="86"/>
        <v>5752.9339797872963</v>
      </c>
      <c r="AS153" s="357">
        <f t="shared" si="86"/>
        <v>5900.4451074741501</v>
      </c>
      <c r="AT153" s="357">
        <f t="shared" si="86"/>
        <v>6047.9562351610039</v>
      </c>
      <c r="AU153" s="357">
        <f t="shared" si="86"/>
        <v>6195.4673628478567</v>
      </c>
      <c r="AV153" s="357">
        <f t="shared" si="86"/>
        <v>6342.9784905347105</v>
      </c>
      <c r="AW153" s="357">
        <f t="shared" si="86"/>
        <v>6490.4896182215662</v>
      </c>
      <c r="AX153" s="357">
        <f t="shared" si="86"/>
        <v>6638.000745908419</v>
      </c>
      <c r="AY153" s="357">
        <f t="shared" si="86"/>
        <v>6785.5118735952728</v>
      </c>
      <c r="AZ153" s="357">
        <f t="shared" si="86"/>
        <v>6933.0230012821257</v>
      </c>
      <c r="BA153" s="357">
        <f t="shared" si="86"/>
        <v>7080.5341289689795</v>
      </c>
      <c r="BB153" s="357">
        <f t="shared" si="86"/>
        <v>7228.0452566558351</v>
      </c>
      <c r="BC153" s="357">
        <f t="shared" si="86"/>
        <v>7375.556384342688</v>
      </c>
      <c r="BD153" s="357">
        <f t="shared" si="86"/>
        <v>7523.0675120295409</v>
      </c>
      <c r="BE153" s="357">
        <f t="shared" si="86"/>
        <v>7670.5786397163956</v>
      </c>
      <c r="BF153" s="357">
        <f t="shared" si="86"/>
        <v>7818.0897674032485</v>
      </c>
      <c r="BH153" s="6">
        <f>0</f>
        <v>0</v>
      </c>
      <c r="BI153" s="6">
        <f>0</f>
        <v>0</v>
      </c>
      <c r="BJ153" s="6">
        <f>0</f>
        <v>0</v>
      </c>
      <c r="BK153" s="6">
        <f>0</f>
        <v>0</v>
      </c>
      <c r="BL153" s="6">
        <f>0</f>
        <v>0</v>
      </c>
      <c r="BM153" s="6">
        <f>0</f>
        <v>0</v>
      </c>
      <c r="BN153" s="6">
        <f>0</f>
        <v>0</v>
      </c>
      <c r="BO153" s="6">
        <f>0</f>
        <v>0</v>
      </c>
      <c r="BP153" s="6">
        <f>0</f>
        <v>0</v>
      </c>
      <c r="BQ153" s="6">
        <f>0</f>
        <v>0</v>
      </c>
      <c r="BR153" s="6">
        <f>0</f>
        <v>0</v>
      </c>
      <c r="BS153" s="6">
        <f>0</f>
        <v>0</v>
      </c>
      <c r="BT153" s="6">
        <f>0</f>
        <v>0</v>
      </c>
      <c r="BU153" s="6">
        <f>0</f>
        <v>0</v>
      </c>
      <c r="BV153" s="6">
        <f>0</f>
        <v>0</v>
      </c>
      <c r="BW153" s="6">
        <f>0</f>
        <v>0</v>
      </c>
      <c r="BX153" s="6">
        <f>0</f>
        <v>0</v>
      </c>
      <c r="BY153" s="6">
        <f>0</f>
        <v>0</v>
      </c>
      <c r="BZ153" s="6">
        <f>0</f>
        <v>0</v>
      </c>
      <c r="CA153" s="6">
        <f>0</f>
        <v>0</v>
      </c>
      <c r="CB153" s="6">
        <f>0</f>
        <v>0</v>
      </c>
      <c r="CC153" s="6">
        <f>0</f>
        <v>0</v>
      </c>
      <c r="CD153" s="6">
        <f>0</f>
        <v>0</v>
      </c>
      <c r="CE153" s="6">
        <f>0</f>
        <v>0</v>
      </c>
      <c r="CF153" s="6">
        <f>0</f>
        <v>0</v>
      </c>
      <c r="CG153" s="6">
        <f>0</f>
        <v>0</v>
      </c>
      <c r="CH153" s="6">
        <f>0</f>
        <v>0</v>
      </c>
      <c r="CI153" s="6">
        <f>0</f>
        <v>0</v>
      </c>
      <c r="CJ153" s="6">
        <f>0</f>
        <v>0</v>
      </c>
      <c r="CK153" s="6">
        <f>0</f>
        <v>0</v>
      </c>
      <c r="CL153" s="6">
        <f>0</f>
        <v>0</v>
      </c>
      <c r="CM153" s="6">
        <f>0</f>
        <v>0</v>
      </c>
      <c r="CN153" s="6">
        <f>0</f>
        <v>0</v>
      </c>
      <c r="CO153" s="6">
        <f>0</f>
        <v>0</v>
      </c>
      <c r="CP153" s="6">
        <f>0</f>
        <v>0</v>
      </c>
      <c r="CQ153" s="6">
        <f>0</f>
        <v>0</v>
      </c>
      <c r="CR153" s="6">
        <f>0</f>
        <v>0</v>
      </c>
      <c r="CS153" s="6">
        <f>0</f>
        <v>0</v>
      </c>
      <c r="CT153" s="6">
        <f>0</f>
        <v>0</v>
      </c>
      <c r="CU153" s="6">
        <f>0</f>
        <v>0</v>
      </c>
      <c r="CV153" s="6">
        <f>0</f>
        <v>0</v>
      </c>
      <c r="CW153" s="6">
        <f>0</f>
        <v>0</v>
      </c>
      <c r="CX153" s="6">
        <f>0</f>
        <v>0</v>
      </c>
      <c r="CY153" s="6">
        <f>0</f>
        <v>0</v>
      </c>
      <c r="CZ153" s="6">
        <f>0</f>
        <v>0</v>
      </c>
      <c r="DA153" s="6">
        <f>0</f>
        <v>0</v>
      </c>
      <c r="DB153" s="6">
        <f>0</f>
        <v>0</v>
      </c>
      <c r="DC153" s="6">
        <f>0</f>
        <v>0</v>
      </c>
      <c r="DD153" s="6">
        <f>0</f>
        <v>0</v>
      </c>
      <c r="DE153" s="6">
        <f>0</f>
        <v>0</v>
      </c>
      <c r="DF153" s="6">
        <f>0</f>
        <v>0</v>
      </c>
    </row>
    <row r="154" spans="1:110" x14ac:dyDescent="0.25">
      <c r="A154" s="297"/>
      <c r="B154" s="358" t="s">
        <v>52</v>
      </c>
      <c r="C154" s="359"/>
      <c r="D154" s="360"/>
      <c r="E154" s="360"/>
      <c r="F154" s="360"/>
      <c r="G154" s="360"/>
      <c r="H154" s="361">
        <f t="shared" ref="H154:BF154" si="87">((H$132-$H$4)/1000)*$L$23*(($C$8/70)^$V$23)*IF($C$13=1,$AE$23,IF($C$13=2,$AF$23,IF($C$13=3,$AG$23,1)))</f>
        <v>262.8379118265014</v>
      </c>
      <c r="I154" s="361">
        <f t="shared" si="87"/>
        <v>350.45054910200196</v>
      </c>
      <c r="J154" s="361">
        <f t="shared" si="87"/>
        <v>438.0631863775024</v>
      </c>
      <c r="K154" s="361">
        <f t="shared" si="87"/>
        <v>525.67582365300279</v>
      </c>
      <c r="L154" s="361">
        <f t="shared" si="87"/>
        <v>613.28846092850335</v>
      </c>
      <c r="M154" s="361">
        <f t="shared" si="87"/>
        <v>700.90109820400392</v>
      </c>
      <c r="N154" s="361">
        <f t="shared" si="87"/>
        <v>788.51373547950436</v>
      </c>
      <c r="O154" s="361">
        <f t="shared" si="87"/>
        <v>876.12637275500481</v>
      </c>
      <c r="P154" s="361">
        <f t="shared" si="87"/>
        <v>963.73901003050537</v>
      </c>
      <c r="Q154" s="361">
        <f t="shared" si="87"/>
        <v>1051.3516473060056</v>
      </c>
      <c r="R154" s="361">
        <f t="shared" si="87"/>
        <v>1138.9642845815065</v>
      </c>
      <c r="S154" s="361">
        <f t="shared" si="87"/>
        <v>1226.5769218570067</v>
      </c>
      <c r="T154" s="361">
        <f t="shared" si="87"/>
        <v>1314.1895591325074</v>
      </c>
      <c r="U154" s="361">
        <f t="shared" si="87"/>
        <v>1401.8021964080078</v>
      </c>
      <c r="V154" s="361">
        <f t="shared" si="87"/>
        <v>1489.4148336835083</v>
      </c>
      <c r="W154" s="361">
        <f t="shared" si="87"/>
        <v>1577.0274709590087</v>
      </c>
      <c r="X154" s="361">
        <f t="shared" si="87"/>
        <v>1664.6401082345089</v>
      </c>
      <c r="Y154" s="361">
        <f t="shared" si="87"/>
        <v>1752.2527455100096</v>
      </c>
      <c r="Z154" s="361">
        <f t="shared" si="87"/>
        <v>1839.8653827855103</v>
      </c>
      <c r="AA154" s="361">
        <f t="shared" si="87"/>
        <v>1927.4780200610107</v>
      </c>
      <c r="AB154" s="361">
        <f t="shared" si="87"/>
        <v>2015.0906573365112</v>
      </c>
      <c r="AC154" s="361">
        <f t="shared" si="87"/>
        <v>2102.7032946120112</v>
      </c>
      <c r="AD154" s="361">
        <f t="shared" si="87"/>
        <v>2190.3159318875119</v>
      </c>
      <c r="AE154" s="361">
        <f t="shared" si="87"/>
        <v>2277.928569163013</v>
      </c>
      <c r="AF154" s="361">
        <f t="shared" si="87"/>
        <v>2365.5412064385132</v>
      </c>
      <c r="AG154" s="361">
        <f t="shared" si="87"/>
        <v>2453.1538437140134</v>
      </c>
      <c r="AH154" s="361">
        <f t="shared" si="87"/>
        <v>2540.7664809895141</v>
      </c>
      <c r="AI154" s="361">
        <f t="shared" si="87"/>
        <v>2628.3791182650148</v>
      </c>
      <c r="AJ154" s="361">
        <f t="shared" si="87"/>
        <v>2715.991755540515</v>
      </c>
      <c r="AK154" s="361">
        <f t="shared" si="87"/>
        <v>2803.6043928160157</v>
      </c>
      <c r="AL154" s="361">
        <f t="shared" si="87"/>
        <v>2891.2170300915154</v>
      </c>
      <c r="AM154" s="361">
        <f t="shared" si="87"/>
        <v>2978.8296673670166</v>
      </c>
      <c r="AN154" s="361">
        <f t="shared" si="87"/>
        <v>3066.4423046425172</v>
      </c>
      <c r="AO154" s="361">
        <f t="shared" si="87"/>
        <v>3154.0549419180174</v>
      </c>
      <c r="AP154" s="361">
        <f t="shared" si="87"/>
        <v>3241.6675791935177</v>
      </c>
      <c r="AQ154" s="361">
        <f t="shared" si="87"/>
        <v>3329.2802164690179</v>
      </c>
      <c r="AR154" s="361">
        <f t="shared" si="87"/>
        <v>3416.8928537445186</v>
      </c>
      <c r="AS154" s="361">
        <f t="shared" si="87"/>
        <v>3504.5054910200192</v>
      </c>
      <c r="AT154" s="361">
        <f t="shared" si="87"/>
        <v>3592.1181282955195</v>
      </c>
      <c r="AU154" s="361">
        <f t="shared" si="87"/>
        <v>3679.7307655710206</v>
      </c>
      <c r="AV154" s="361">
        <f t="shared" si="87"/>
        <v>3767.3434028465208</v>
      </c>
      <c r="AW154" s="361">
        <f t="shared" si="87"/>
        <v>3854.9560401220215</v>
      </c>
      <c r="AX154" s="361">
        <f t="shared" si="87"/>
        <v>3942.5686773975217</v>
      </c>
      <c r="AY154" s="361">
        <f t="shared" si="87"/>
        <v>4030.1813146730224</v>
      </c>
      <c r="AZ154" s="361">
        <f t="shared" si="87"/>
        <v>4117.7939519485226</v>
      </c>
      <c r="BA154" s="361">
        <f t="shared" si="87"/>
        <v>4205.4065892240224</v>
      </c>
      <c r="BB154" s="361">
        <f t="shared" si="87"/>
        <v>4293.0192264995239</v>
      </c>
      <c r="BC154" s="361">
        <f t="shared" si="87"/>
        <v>4380.6318637750237</v>
      </c>
      <c r="BD154" s="361">
        <f t="shared" si="87"/>
        <v>4468.2445010505244</v>
      </c>
      <c r="BE154" s="361">
        <f t="shared" si="87"/>
        <v>4555.857138326026</v>
      </c>
      <c r="BF154" s="361">
        <f t="shared" si="87"/>
        <v>4643.4697756015248</v>
      </c>
      <c r="BH154" s="6">
        <f t="shared" ref="BH154:DF154" si="88">H159/H154</f>
        <v>0.8821602896482551</v>
      </c>
      <c r="BI154" s="6">
        <f t="shared" si="88"/>
        <v>0.88216028964825499</v>
      </c>
      <c r="BJ154" s="6">
        <f t="shared" si="88"/>
        <v>0.8821602896482551</v>
      </c>
      <c r="BK154" s="6">
        <f t="shared" si="88"/>
        <v>0.8821602896482551</v>
      </c>
      <c r="BL154" s="6">
        <f t="shared" si="88"/>
        <v>0.88216028964825499</v>
      </c>
      <c r="BM154" s="6">
        <f t="shared" si="88"/>
        <v>0.88216028964825499</v>
      </c>
      <c r="BN154" s="6">
        <f t="shared" si="88"/>
        <v>0.88216028964825499</v>
      </c>
      <c r="BO154" s="6">
        <f t="shared" si="88"/>
        <v>0.8821602896482551</v>
      </c>
      <c r="BP154" s="6">
        <f t="shared" si="88"/>
        <v>0.88216028964825499</v>
      </c>
      <c r="BQ154" s="6">
        <f t="shared" si="88"/>
        <v>0.8821602896482551</v>
      </c>
      <c r="BR154" s="6">
        <f t="shared" si="88"/>
        <v>0.88216028964825488</v>
      </c>
      <c r="BS154" s="6">
        <f t="shared" si="88"/>
        <v>0.88216028964825499</v>
      </c>
      <c r="BT154" s="6">
        <f t="shared" si="88"/>
        <v>0.88216028964825488</v>
      </c>
      <c r="BU154" s="6">
        <f t="shared" si="88"/>
        <v>0.88216028964825499</v>
      </c>
      <c r="BV154" s="6">
        <f t="shared" si="88"/>
        <v>0.88216028964825499</v>
      </c>
      <c r="BW154" s="6">
        <f t="shared" si="88"/>
        <v>0.88216028964825499</v>
      </c>
      <c r="BX154" s="6">
        <f t="shared" si="88"/>
        <v>0.88216028964825499</v>
      </c>
      <c r="BY154" s="6">
        <f t="shared" si="88"/>
        <v>0.8821602896482551</v>
      </c>
      <c r="BZ154" s="6">
        <f t="shared" si="88"/>
        <v>0.88216028964825499</v>
      </c>
      <c r="CA154" s="6">
        <f t="shared" si="88"/>
        <v>0.88216028964825499</v>
      </c>
      <c r="CB154" s="6">
        <f t="shared" si="88"/>
        <v>0.88216028964825477</v>
      </c>
      <c r="CC154" s="6">
        <f t="shared" si="88"/>
        <v>0.8821602896482551</v>
      </c>
      <c r="CD154" s="6">
        <f t="shared" si="88"/>
        <v>0.8821602896482551</v>
      </c>
      <c r="CE154" s="6">
        <f t="shared" si="88"/>
        <v>0.88216028964825488</v>
      </c>
      <c r="CF154" s="6">
        <f t="shared" si="88"/>
        <v>0.8821602896482551</v>
      </c>
      <c r="CG154" s="6">
        <f t="shared" si="88"/>
        <v>0.88216028964825499</v>
      </c>
      <c r="CH154" s="6">
        <f t="shared" si="88"/>
        <v>0.88216028964825488</v>
      </c>
      <c r="CI154" s="6">
        <f t="shared" si="88"/>
        <v>0.88216028964825488</v>
      </c>
      <c r="CJ154" s="6">
        <f t="shared" si="88"/>
        <v>0.8821602896482551</v>
      </c>
      <c r="CK154" s="6">
        <f t="shared" si="88"/>
        <v>0.88216028964825499</v>
      </c>
      <c r="CL154" s="6">
        <f t="shared" si="88"/>
        <v>0.88216028964825499</v>
      </c>
      <c r="CM154" s="6">
        <f t="shared" si="88"/>
        <v>0.88216028964825499</v>
      </c>
      <c r="CN154" s="6">
        <f t="shared" si="88"/>
        <v>0.88216028964825488</v>
      </c>
      <c r="CO154" s="6">
        <f t="shared" si="88"/>
        <v>0.88216028964825499</v>
      </c>
      <c r="CP154" s="6">
        <f t="shared" si="88"/>
        <v>0.8821602896482551</v>
      </c>
      <c r="CQ154" s="6">
        <f t="shared" si="88"/>
        <v>0.88216028964825499</v>
      </c>
      <c r="CR154" s="6">
        <f t="shared" si="88"/>
        <v>0.8821602896482551</v>
      </c>
      <c r="CS154" s="6">
        <f t="shared" si="88"/>
        <v>0.8821602896482551</v>
      </c>
      <c r="CT154" s="6">
        <f t="shared" si="88"/>
        <v>0.8821602896482551</v>
      </c>
      <c r="CU154" s="6">
        <f t="shared" si="88"/>
        <v>0.88216028964825499</v>
      </c>
      <c r="CV154" s="6">
        <f t="shared" si="88"/>
        <v>0.88216028964825488</v>
      </c>
      <c r="CW154" s="6">
        <f t="shared" si="88"/>
        <v>0.88216028964825499</v>
      </c>
      <c r="CX154" s="6">
        <f t="shared" si="88"/>
        <v>0.88216028964825499</v>
      </c>
      <c r="CY154" s="6">
        <f t="shared" si="88"/>
        <v>0.88216028964825477</v>
      </c>
      <c r="CZ154" s="6">
        <f t="shared" si="88"/>
        <v>0.88216028964825499</v>
      </c>
      <c r="DA154" s="6">
        <f t="shared" si="88"/>
        <v>0.8821602896482551</v>
      </c>
      <c r="DB154" s="6">
        <f t="shared" si="88"/>
        <v>0.88216028964825488</v>
      </c>
      <c r="DC154" s="6">
        <f t="shared" si="88"/>
        <v>0.8821602896482551</v>
      </c>
      <c r="DD154" s="6">
        <f t="shared" si="88"/>
        <v>0.88216028964825477</v>
      </c>
      <c r="DE154" s="6">
        <f t="shared" si="88"/>
        <v>0.88216028964825488</v>
      </c>
      <c r="DF154" s="6">
        <f t="shared" si="88"/>
        <v>0.88216028964825499</v>
      </c>
    </row>
    <row r="155" spans="1:110" x14ac:dyDescent="0.25">
      <c r="A155" s="297"/>
      <c r="B155" s="362" t="s">
        <v>53</v>
      </c>
      <c r="C155" s="363"/>
      <c r="D155" s="364"/>
      <c r="E155" s="364"/>
      <c r="F155" s="364"/>
      <c r="G155" s="364"/>
      <c r="H155" s="365">
        <f t="shared" ref="H155:BF155" si="89">((H$132-$H$4)/1000)*$M$23*(($C$8/70)^$W$23)*IF($C$13=1,$AE$23,IF($C$13=2,$AF$23,IF($C$13=3,$AG$23,1)))</f>
        <v>331.90003729542099</v>
      </c>
      <c r="I155" s="365">
        <f t="shared" si="89"/>
        <v>442.53338306056133</v>
      </c>
      <c r="J155" s="365">
        <f t="shared" si="89"/>
        <v>553.16672882570163</v>
      </c>
      <c r="K155" s="365">
        <f t="shared" si="89"/>
        <v>663.80007459084197</v>
      </c>
      <c r="L155" s="365">
        <f t="shared" si="89"/>
        <v>774.43342035598209</v>
      </c>
      <c r="M155" s="365">
        <f t="shared" si="89"/>
        <v>885.06676612112267</v>
      </c>
      <c r="N155" s="365">
        <f t="shared" si="89"/>
        <v>995.7001118862629</v>
      </c>
      <c r="O155" s="365">
        <f t="shared" si="89"/>
        <v>1106.3334576514033</v>
      </c>
      <c r="P155" s="365">
        <f t="shared" si="89"/>
        <v>1216.9668034165436</v>
      </c>
      <c r="Q155" s="365">
        <f t="shared" si="89"/>
        <v>1327.6001491816839</v>
      </c>
      <c r="R155" s="365">
        <f t="shared" si="89"/>
        <v>1438.2334949468243</v>
      </c>
      <c r="S155" s="365">
        <f t="shared" si="89"/>
        <v>1548.8668407119642</v>
      </c>
      <c r="T155" s="365">
        <f t="shared" si="89"/>
        <v>1659.5001864771052</v>
      </c>
      <c r="U155" s="365">
        <f t="shared" si="89"/>
        <v>1770.1335322422453</v>
      </c>
      <c r="V155" s="365">
        <f t="shared" si="89"/>
        <v>1880.7668780073855</v>
      </c>
      <c r="W155" s="365">
        <f t="shared" si="89"/>
        <v>1991.4002237725258</v>
      </c>
      <c r="X155" s="365">
        <f t="shared" si="89"/>
        <v>2102.0335695376662</v>
      </c>
      <c r="Y155" s="365">
        <f t="shared" si="89"/>
        <v>2212.6669153028065</v>
      </c>
      <c r="Z155" s="365">
        <f t="shared" si="89"/>
        <v>2323.3002610679468</v>
      </c>
      <c r="AA155" s="365">
        <f t="shared" si="89"/>
        <v>2433.9336068330872</v>
      </c>
      <c r="AB155" s="365">
        <f t="shared" si="89"/>
        <v>2544.5669525982271</v>
      </c>
      <c r="AC155" s="365">
        <f t="shared" si="89"/>
        <v>2655.2002983633679</v>
      </c>
      <c r="AD155" s="365">
        <f t="shared" si="89"/>
        <v>2765.8336441285078</v>
      </c>
      <c r="AE155" s="365">
        <f t="shared" si="89"/>
        <v>2876.4669898936486</v>
      </c>
      <c r="AF155" s="365">
        <f t="shared" si="89"/>
        <v>2987.1003356587889</v>
      </c>
      <c r="AG155" s="365">
        <f t="shared" si="89"/>
        <v>3097.7336814239284</v>
      </c>
      <c r="AH155" s="365">
        <f t="shared" si="89"/>
        <v>3208.3670271890692</v>
      </c>
      <c r="AI155" s="365">
        <f t="shared" si="89"/>
        <v>3319.0003729542104</v>
      </c>
      <c r="AJ155" s="365">
        <f t="shared" si="89"/>
        <v>3429.6337187193503</v>
      </c>
      <c r="AK155" s="365">
        <f t="shared" si="89"/>
        <v>3540.2670644844907</v>
      </c>
      <c r="AL155" s="365">
        <f t="shared" si="89"/>
        <v>3650.900410249631</v>
      </c>
      <c r="AM155" s="365">
        <f t="shared" si="89"/>
        <v>3761.5337560147709</v>
      </c>
      <c r="AN155" s="365">
        <f t="shared" si="89"/>
        <v>3872.1671017799117</v>
      </c>
      <c r="AO155" s="365">
        <f t="shared" si="89"/>
        <v>3982.8004475450516</v>
      </c>
      <c r="AP155" s="365">
        <f t="shared" si="89"/>
        <v>4093.433793310192</v>
      </c>
      <c r="AQ155" s="365">
        <f t="shared" si="89"/>
        <v>4204.0671390753323</v>
      </c>
      <c r="AR155" s="365">
        <f t="shared" si="89"/>
        <v>4314.7004848404731</v>
      </c>
      <c r="AS155" s="365">
        <f t="shared" si="89"/>
        <v>4425.333830605613</v>
      </c>
      <c r="AT155" s="365">
        <f t="shared" si="89"/>
        <v>4535.9671763707529</v>
      </c>
      <c r="AU155" s="365">
        <f t="shared" si="89"/>
        <v>4646.6005221358937</v>
      </c>
      <c r="AV155" s="365">
        <f t="shared" si="89"/>
        <v>4757.2338679010345</v>
      </c>
      <c r="AW155" s="365">
        <f t="shared" si="89"/>
        <v>4867.8672136661744</v>
      </c>
      <c r="AX155" s="365">
        <f t="shared" si="89"/>
        <v>4978.5005594313152</v>
      </c>
      <c r="AY155" s="365">
        <f t="shared" si="89"/>
        <v>5089.1339051964542</v>
      </c>
      <c r="AZ155" s="365">
        <f t="shared" si="89"/>
        <v>5199.7672509615959</v>
      </c>
      <c r="BA155" s="365">
        <f t="shared" si="89"/>
        <v>5310.4005967267358</v>
      </c>
      <c r="BB155" s="365">
        <f t="shared" si="89"/>
        <v>5421.0339424918766</v>
      </c>
      <c r="BC155" s="365">
        <f t="shared" si="89"/>
        <v>5531.6672882570156</v>
      </c>
      <c r="BD155" s="365">
        <f t="shared" si="89"/>
        <v>5642.3006340221564</v>
      </c>
      <c r="BE155" s="365">
        <f t="shared" si="89"/>
        <v>5752.9339797872972</v>
      </c>
      <c r="BF155" s="365">
        <f t="shared" si="89"/>
        <v>5863.567325552438</v>
      </c>
      <c r="BH155" s="6">
        <f t="shared" ref="BH155:BW156" si="90">H161/H156</f>
        <v>1.3911350669675078</v>
      </c>
      <c r="BI155" s="6">
        <f t="shared" si="90"/>
        <v>1.3911350669675075</v>
      </c>
      <c r="BJ155" s="6">
        <f t="shared" si="90"/>
        <v>1.3911350669675078</v>
      </c>
      <c r="BK155" s="6">
        <f t="shared" si="90"/>
        <v>1.3911350669675078</v>
      </c>
      <c r="BL155" s="6">
        <f t="shared" si="90"/>
        <v>1.3911350669675078</v>
      </c>
      <c r="BM155" s="6">
        <f t="shared" si="90"/>
        <v>1.3911350669675075</v>
      </c>
      <c r="BN155" s="6">
        <f t="shared" si="90"/>
        <v>1.3911350669675075</v>
      </c>
      <c r="BO155" s="6">
        <f t="shared" si="90"/>
        <v>1.3911350669675078</v>
      </c>
      <c r="BP155" s="6">
        <f t="shared" si="90"/>
        <v>1.391135066967508</v>
      </c>
      <c r="BQ155" s="6">
        <f t="shared" si="90"/>
        <v>1.3911350669675078</v>
      </c>
      <c r="BR155" s="6">
        <f t="shared" si="90"/>
        <v>1.391135066967508</v>
      </c>
      <c r="BS155" s="6">
        <f t="shared" si="90"/>
        <v>1.3911350669675078</v>
      </c>
      <c r="BT155" s="6">
        <f t="shared" si="90"/>
        <v>1.3911350669675078</v>
      </c>
      <c r="BU155" s="6">
        <f t="shared" si="90"/>
        <v>1.3911350669675075</v>
      </c>
      <c r="BV155" s="6">
        <f t="shared" si="90"/>
        <v>1.3911350669675078</v>
      </c>
      <c r="BW155" s="6">
        <f t="shared" si="90"/>
        <v>1.3911350669675075</v>
      </c>
      <c r="BX155" s="6">
        <f t="shared" ref="BX155:CM156" si="91">X161/X156</f>
        <v>1.3911350669675078</v>
      </c>
      <c r="BY155" s="6">
        <f t="shared" si="91"/>
        <v>1.3911350669675078</v>
      </c>
      <c r="BZ155" s="6">
        <f t="shared" si="91"/>
        <v>1.3911350669675075</v>
      </c>
      <c r="CA155" s="6">
        <f t="shared" si="91"/>
        <v>1.391135066967508</v>
      </c>
      <c r="CB155" s="6">
        <f t="shared" si="91"/>
        <v>1.3911350669675078</v>
      </c>
      <c r="CC155" s="6">
        <f t="shared" si="91"/>
        <v>1.3911350669675078</v>
      </c>
      <c r="CD155" s="6">
        <f t="shared" si="91"/>
        <v>1.3911350669675078</v>
      </c>
      <c r="CE155" s="6">
        <f t="shared" si="91"/>
        <v>1.391135066967508</v>
      </c>
      <c r="CF155" s="6">
        <f t="shared" si="91"/>
        <v>1.3911350669675078</v>
      </c>
      <c r="CG155" s="6">
        <f t="shared" si="91"/>
        <v>1.3911350669675078</v>
      </c>
      <c r="CH155" s="6">
        <f t="shared" si="91"/>
        <v>1.391135066967508</v>
      </c>
      <c r="CI155" s="6">
        <f t="shared" si="91"/>
        <v>1.3911350669675078</v>
      </c>
      <c r="CJ155" s="6">
        <f t="shared" si="91"/>
        <v>1.3911350669675075</v>
      </c>
      <c r="CK155" s="6">
        <f t="shared" si="91"/>
        <v>1.3911350669675075</v>
      </c>
      <c r="CL155" s="6">
        <f t="shared" si="91"/>
        <v>1.3911350669675078</v>
      </c>
      <c r="CM155" s="6">
        <f t="shared" si="91"/>
        <v>1.3911350669675078</v>
      </c>
      <c r="CN155" s="6">
        <f t="shared" ref="CN155:DC156" si="92">AN161/AN156</f>
        <v>1.3911350669675078</v>
      </c>
      <c r="CO155" s="6">
        <f t="shared" si="92"/>
        <v>1.3911350669675075</v>
      </c>
      <c r="CP155" s="6">
        <f t="shared" si="92"/>
        <v>1.3911350669675075</v>
      </c>
      <c r="CQ155" s="6">
        <f t="shared" si="92"/>
        <v>1.3911350669675078</v>
      </c>
      <c r="CR155" s="6">
        <f t="shared" si="92"/>
        <v>1.3911350669675078</v>
      </c>
      <c r="CS155" s="6">
        <f t="shared" si="92"/>
        <v>1.3911350669675078</v>
      </c>
      <c r="CT155" s="6">
        <f t="shared" si="92"/>
        <v>1.3911350669675078</v>
      </c>
      <c r="CU155" s="6">
        <f t="shared" si="92"/>
        <v>1.3911350669675075</v>
      </c>
      <c r="CV155" s="6">
        <f t="shared" si="92"/>
        <v>1.3911350669675078</v>
      </c>
      <c r="CW155" s="6">
        <f t="shared" si="92"/>
        <v>1.391135066967508</v>
      </c>
      <c r="CX155" s="6">
        <f t="shared" si="92"/>
        <v>1.3911350669675078</v>
      </c>
      <c r="CY155" s="6">
        <f t="shared" si="92"/>
        <v>1.3911350669675078</v>
      </c>
      <c r="CZ155" s="6">
        <f t="shared" si="92"/>
        <v>1.3911350669675078</v>
      </c>
      <c r="DA155" s="6">
        <f t="shared" si="92"/>
        <v>1.3911350669675078</v>
      </c>
      <c r="DB155" s="6">
        <f t="shared" si="92"/>
        <v>1.3911350669675078</v>
      </c>
      <c r="DC155" s="6">
        <f t="shared" si="92"/>
        <v>1.3911350669675078</v>
      </c>
      <c r="DD155" s="6">
        <f t="shared" ref="DD155:DF156" si="93">BD161/BD156</f>
        <v>1.3911350669675075</v>
      </c>
      <c r="DE155" s="6">
        <f t="shared" si="93"/>
        <v>1.391135066967508</v>
      </c>
      <c r="DF155" s="6">
        <f t="shared" si="93"/>
        <v>1.3911350669675078</v>
      </c>
    </row>
    <row r="156" spans="1:110" x14ac:dyDescent="0.25">
      <c r="A156" s="297"/>
      <c r="B156" s="362" t="s">
        <v>54</v>
      </c>
      <c r="C156" s="363"/>
      <c r="D156" s="364"/>
      <c r="E156" s="364"/>
      <c r="F156" s="364"/>
      <c r="G156" s="364"/>
      <c r="H156" s="365">
        <f t="shared" ref="H156:BF156" si="94">((H$132-$H$4)/1000)*$N$23*(($C$8/70)^$X$23)*IF($C$13=1,$AE$23,IF($C$13=2,$AF$23,IF($C$13=3,$AG$23,1)))</f>
        <v>366.94538284835363</v>
      </c>
      <c r="I156" s="365">
        <f t="shared" si="94"/>
        <v>489.26051046447151</v>
      </c>
      <c r="J156" s="365">
        <f t="shared" si="94"/>
        <v>611.57563808058933</v>
      </c>
      <c r="K156" s="365">
        <f t="shared" si="94"/>
        <v>733.89076569670726</v>
      </c>
      <c r="L156" s="365">
        <f t="shared" si="94"/>
        <v>856.20589331282497</v>
      </c>
      <c r="M156" s="365">
        <f t="shared" si="94"/>
        <v>978.52102092894302</v>
      </c>
      <c r="N156" s="365">
        <f t="shared" si="94"/>
        <v>1100.836148545061</v>
      </c>
      <c r="O156" s="365">
        <f t="shared" si="94"/>
        <v>1223.1512761611787</v>
      </c>
      <c r="P156" s="365">
        <f t="shared" si="94"/>
        <v>1345.4664037772966</v>
      </c>
      <c r="Q156" s="365">
        <f t="shared" si="94"/>
        <v>1467.7815313934145</v>
      </c>
      <c r="R156" s="365">
        <f t="shared" si="94"/>
        <v>1590.0966590095322</v>
      </c>
      <c r="S156" s="365">
        <f t="shared" si="94"/>
        <v>1712.4117866256499</v>
      </c>
      <c r="T156" s="365">
        <f t="shared" si="94"/>
        <v>1834.7269142417679</v>
      </c>
      <c r="U156" s="365">
        <f t="shared" si="94"/>
        <v>1957.042041857886</v>
      </c>
      <c r="V156" s="365">
        <f t="shared" si="94"/>
        <v>2079.3571694740035</v>
      </c>
      <c r="W156" s="365">
        <f t="shared" si="94"/>
        <v>2201.6722970901219</v>
      </c>
      <c r="X156" s="365">
        <f t="shared" si="94"/>
        <v>2323.9874247062389</v>
      </c>
      <c r="Y156" s="365">
        <f t="shared" si="94"/>
        <v>2446.3025523223573</v>
      </c>
      <c r="Z156" s="365">
        <f t="shared" si="94"/>
        <v>2568.6176799384752</v>
      </c>
      <c r="AA156" s="365">
        <f t="shared" si="94"/>
        <v>2690.9328075545932</v>
      </c>
      <c r="AB156" s="365">
        <f t="shared" si="94"/>
        <v>2813.2479351707107</v>
      </c>
      <c r="AC156" s="365">
        <f t="shared" si="94"/>
        <v>2935.5630627868291</v>
      </c>
      <c r="AD156" s="365">
        <f t="shared" si="94"/>
        <v>3057.878190402947</v>
      </c>
      <c r="AE156" s="365">
        <f t="shared" si="94"/>
        <v>3180.1933180190645</v>
      </c>
      <c r="AF156" s="365">
        <f t="shared" si="94"/>
        <v>3302.5084456351824</v>
      </c>
      <c r="AG156" s="365">
        <f t="shared" si="94"/>
        <v>3424.8235732512999</v>
      </c>
      <c r="AH156" s="365">
        <f t="shared" si="94"/>
        <v>3547.1387008674178</v>
      </c>
      <c r="AI156" s="365">
        <f t="shared" si="94"/>
        <v>3669.4538284835357</v>
      </c>
      <c r="AJ156" s="365">
        <f t="shared" si="94"/>
        <v>3791.7689560996541</v>
      </c>
      <c r="AK156" s="365">
        <f t="shared" si="94"/>
        <v>3914.0840837157721</v>
      </c>
      <c r="AL156" s="365">
        <f t="shared" si="94"/>
        <v>4036.3992113318895</v>
      </c>
      <c r="AM156" s="365">
        <f t="shared" si="94"/>
        <v>4158.714338948007</v>
      </c>
      <c r="AN156" s="365">
        <f t="shared" si="94"/>
        <v>4281.029466564125</v>
      </c>
      <c r="AO156" s="365">
        <f t="shared" si="94"/>
        <v>4403.3445941802438</v>
      </c>
      <c r="AP156" s="365">
        <f t="shared" si="94"/>
        <v>4525.6597217963617</v>
      </c>
      <c r="AQ156" s="365">
        <f t="shared" si="94"/>
        <v>4647.9748494124779</v>
      </c>
      <c r="AR156" s="365">
        <f t="shared" si="94"/>
        <v>4770.2899770285967</v>
      </c>
      <c r="AS156" s="365">
        <f t="shared" si="94"/>
        <v>4892.6051046447146</v>
      </c>
      <c r="AT156" s="365">
        <f t="shared" si="94"/>
        <v>5014.9202322608317</v>
      </c>
      <c r="AU156" s="365">
        <f t="shared" si="94"/>
        <v>5137.2353598769505</v>
      </c>
      <c r="AV156" s="365">
        <f t="shared" si="94"/>
        <v>5259.5504874930675</v>
      </c>
      <c r="AW156" s="365">
        <f t="shared" si="94"/>
        <v>5381.8656151091864</v>
      </c>
      <c r="AX156" s="365">
        <f t="shared" si="94"/>
        <v>5504.1807427253034</v>
      </c>
      <c r="AY156" s="365">
        <f t="shared" si="94"/>
        <v>5626.4958703414213</v>
      </c>
      <c r="AZ156" s="365">
        <f t="shared" si="94"/>
        <v>5748.8109979575393</v>
      </c>
      <c r="BA156" s="365">
        <f t="shared" si="94"/>
        <v>5871.1261255736581</v>
      </c>
      <c r="BB156" s="365">
        <f t="shared" si="94"/>
        <v>5993.441253189776</v>
      </c>
      <c r="BC156" s="365">
        <f t="shared" si="94"/>
        <v>6115.756380805894</v>
      </c>
      <c r="BD156" s="365">
        <f t="shared" si="94"/>
        <v>6238.071508422011</v>
      </c>
      <c r="BE156" s="365">
        <f t="shared" si="94"/>
        <v>6360.3866360381289</v>
      </c>
      <c r="BF156" s="365">
        <f t="shared" si="94"/>
        <v>6482.7017636542469</v>
      </c>
      <c r="BH156" s="6">
        <f t="shared" si="90"/>
        <v>1.3502501421737727</v>
      </c>
      <c r="BI156" s="6">
        <f t="shared" si="90"/>
        <v>1.3502501421737729</v>
      </c>
      <c r="BJ156" s="6">
        <f t="shared" si="90"/>
        <v>1.3502501421737729</v>
      </c>
      <c r="BK156" s="6">
        <f t="shared" si="90"/>
        <v>1.3502501421737727</v>
      </c>
      <c r="BL156" s="6">
        <f t="shared" si="90"/>
        <v>1.3502501421737729</v>
      </c>
      <c r="BM156" s="6">
        <f t="shared" si="90"/>
        <v>1.3502501421737729</v>
      </c>
      <c r="BN156" s="6">
        <f t="shared" si="90"/>
        <v>1.3502501421737729</v>
      </c>
      <c r="BO156" s="6">
        <f t="shared" si="90"/>
        <v>1.3502501421737729</v>
      </c>
      <c r="BP156" s="6">
        <f t="shared" si="90"/>
        <v>1.3502501421737727</v>
      </c>
      <c r="BQ156" s="6">
        <f t="shared" si="90"/>
        <v>1.3502501421737727</v>
      </c>
      <c r="BR156" s="6">
        <f t="shared" si="90"/>
        <v>1.3502501421737729</v>
      </c>
      <c r="BS156" s="6">
        <f t="shared" si="90"/>
        <v>1.3502501421737729</v>
      </c>
      <c r="BT156" s="6">
        <f t="shared" si="90"/>
        <v>1.3502501421737731</v>
      </c>
      <c r="BU156" s="6">
        <f t="shared" si="90"/>
        <v>1.3502501421737729</v>
      </c>
      <c r="BV156" s="6">
        <f t="shared" si="90"/>
        <v>1.3502501421737729</v>
      </c>
      <c r="BW156" s="6">
        <f t="shared" si="90"/>
        <v>1.3502501421737729</v>
      </c>
      <c r="BX156" s="6">
        <f t="shared" si="91"/>
        <v>1.3502501421737729</v>
      </c>
      <c r="BY156" s="6">
        <f t="shared" si="91"/>
        <v>1.3502501421737729</v>
      </c>
      <c r="BZ156" s="6">
        <f t="shared" si="91"/>
        <v>1.3502501421737729</v>
      </c>
      <c r="CA156" s="6">
        <f t="shared" si="91"/>
        <v>1.3502501421737727</v>
      </c>
      <c r="CB156" s="6">
        <f t="shared" si="91"/>
        <v>1.3502501421737729</v>
      </c>
      <c r="CC156" s="6">
        <f t="shared" si="91"/>
        <v>1.3502501421737727</v>
      </c>
      <c r="CD156" s="6">
        <f t="shared" si="91"/>
        <v>1.3502501421737729</v>
      </c>
      <c r="CE156" s="6">
        <f t="shared" si="91"/>
        <v>1.3502501421737729</v>
      </c>
      <c r="CF156" s="6">
        <f t="shared" si="91"/>
        <v>1.3502501421737729</v>
      </c>
      <c r="CG156" s="6">
        <f t="shared" si="91"/>
        <v>1.3502501421737729</v>
      </c>
      <c r="CH156" s="6">
        <f t="shared" si="91"/>
        <v>1.3502501421737729</v>
      </c>
      <c r="CI156" s="6">
        <f t="shared" si="91"/>
        <v>1.3502501421737731</v>
      </c>
      <c r="CJ156" s="6">
        <f t="shared" si="91"/>
        <v>1.3502501421737729</v>
      </c>
      <c r="CK156" s="6">
        <f t="shared" si="91"/>
        <v>1.3502501421737729</v>
      </c>
      <c r="CL156" s="6">
        <f t="shared" si="91"/>
        <v>1.3502501421737729</v>
      </c>
      <c r="CM156" s="6">
        <f t="shared" si="91"/>
        <v>1.3502501421737729</v>
      </c>
      <c r="CN156" s="6">
        <f t="shared" si="92"/>
        <v>1.3502501421737729</v>
      </c>
      <c r="CO156" s="6">
        <f t="shared" si="92"/>
        <v>1.3502501421737729</v>
      </c>
      <c r="CP156" s="6">
        <f t="shared" si="92"/>
        <v>1.3502501421737729</v>
      </c>
      <c r="CQ156" s="6">
        <f t="shared" si="92"/>
        <v>1.3502501421737729</v>
      </c>
      <c r="CR156" s="6">
        <f t="shared" si="92"/>
        <v>1.3502501421737727</v>
      </c>
      <c r="CS156" s="6">
        <f t="shared" si="92"/>
        <v>1.3502501421737729</v>
      </c>
      <c r="CT156" s="6">
        <f t="shared" si="92"/>
        <v>1.3502501421737727</v>
      </c>
      <c r="CU156" s="6">
        <f t="shared" si="92"/>
        <v>1.3502501421737729</v>
      </c>
      <c r="CV156" s="6">
        <f t="shared" si="92"/>
        <v>1.3502501421737729</v>
      </c>
      <c r="CW156" s="6">
        <f t="shared" si="92"/>
        <v>1.3502501421737727</v>
      </c>
      <c r="CX156" s="6">
        <f t="shared" si="92"/>
        <v>1.3502501421737729</v>
      </c>
      <c r="CY156" s="6">
        <f t="shared" si="92"/>
        <v>1.3502501421737729</v>
      </c>
      <c r="CZ156" s="6">
        <f t="shared" si="92"/>
        <v>1.3502501421737729</v>
      </c>
      <c r="DA156" s="6">
        <f t="shared" si="92"/>
        <v>1.3502501421737727</v>
      </c>
      <c r="DB156" s="6">
        <f t="shared" si="92"/>
        <v>1.3502501421737727</v>
      </c>
      <c r="DC156" s="6">
        <f t="shared" si="92"/>
        <v>1.3502501421737729</v>
      </c>
      <c r="DD156" s="6">
        <f t="shared" si="93"/>
        <v>1.3502501421737729</v>
      </c>
      <c r="DE156" s="6">
        <f t="shared" si="93"/>
        <v>1.3502501421737729</v>
      </c>
      <c r="DF156" s="6">
        <f t="shared" si="93"/>
        <v>1.3502501421737731</v>
      </c>
    </row>
    <row r="157" spans="1:110" ht="15.75" thickBot="1" x14ac:dyDescent="0.3">
      <c r="A157" s="297"/>
      <c r="B157" s="366" t="s">
        <v>55</v>
      </c>
      <c r="C157" s="367"/>
      <c r="D157" s="368"/>
      <c r="E157" s="368"/>
      <c r="F157" s="368"/>
      <c r="G157" s="368"/>
      <c r="H157" s="369">
        <f t="shared" ref="H157:BF157" si="95">((H$132-$H$4)/1000)*$P$23*(($C$8/70)^$Z$23)*IF($C$13=1,$AE$23,IF($C$13=2,$AF$23,IF($C$13=3,$AG$23,1)))</f>
        <v>491.50689511555771</v>
      </c>
      <c r="I157" s="369">
        <f t="shared" si="95"/>
        <v>655.34252682074373</v>
      </c>
      <c r="J157" s="369">
        <f t="shared" si="95"/>
        <v>819.17815852592958</v>
      </c>
      <c r="K157" s="369">
        <f t="shared" si="95"/>
        <v>983.01379023111542</v>
      </c>
      <c r="L157" s="369">
        <f t="shared" si="95"/>
        <v>1146.8494219363013</v>
      </c>
      <c r="M157" s="369">
        <f t="shared" si="95"/>
        <v>1310.6850536414875</v>
      </c>
      <c r="N157" s="369">
        <f t="shared" si="95"/>
        <v>1474.5206853466732</v>
      </c>
      <c r="O157" s="369">
        <f t="shared" si="95"/>
        <v>1638.3563170518592</v>
      </c>
      <c r="P157" s="369">
        <f t="shared" si="95"/>
        <v>1802.1919487570453</v>
      </c>
      <c r="Q157" s="369">
        <f t="shared" si="95"/>
        <v>1966.0275804622308</v>
      </c>
      <c r="R157" s="369">
        <f t="shared" si="95"/>
        <v>2129.8632121674168</v>
      </c>
      <c r="S157" s="369">
        <f t="shared" si="95"/>
        <v>2293.6988438726025</v>
      </c>
      <c r="T157" s="369">
        <f t="shared" si="95"/>
        <v>2457.5344755777887</v>
      </c>
      <c r="U157" s="369">
        <f t="shared" si="95"/>
        <v>2621.3701072829749</v>
      </c>
      <c r="V157" s="369">
        <f t="shared" si="95"/>
        <v>2785.2057389881606</v>
      </c>
      <c r="W157" s="369">
        <f t="shared" si="95"/>
        <v>2949.0413706933464</v>
      </c>
      <c r="X157" s="369">
        <f t="shared" si="95"/>
        <v>3112.8770023985321</v>
      </c>
      <c r="Y157" s="369">
        <f t="shared" si="95"/>
        <v>3276.7126341037183</v>
      </c>
      <c r="Z157" s="369">
        <f t="shared" si="95"/>
        <v>3440.5482658089045</v>
      </c>
      <c r="AA157" s="369">
        <f t="shared" si="95"/>
        <v>3604.3838975140907</v>
      </c>
      <c r="AB157" s="369">
        <f t="shared" si="95"/>
        <v>3768.219529219276</v>
      </c>
      <c r="AC157" s="369">
        <f t="shared" si="95"/>
        <v>3932.0551609244617</v>
      </c>
      <c r="AD157" s="369">
        <f t="shared" si="95"/>
        <v>4095.8907926296483</v>
      </c>
      <c r="AE157" s="369">
        <f t="shared" si="95"/>
        <v>4259.7264243348336</v>
      </c>
      <c r="AF157" s="369">
        <f t="shared" si="95"/>
        <v>4423.5620560400193</v>
      </c>
      <c r="AG157" s="369">
        <f t="shared" si="95"/>
        <v>4587.3976877452051</v>
      </c>
      <c r="AH157" s="369">
        <f t="shared" si="95"/>
        <v>4751.2333194503908</v>
      </c>
      <c r="AI157" s="369">
        <f t="shared" si="95"/>
        <v>4915.0689511555775</v>
      </c>
      <c r="AJ157" s="369">
        <f t="shared" si="95"/>
        <v>5078.9045828607632</v>
      </c>
      <c r="AK157" s="369">
        <f t="shared" si="95"/>
        <v>5242.7402145659498</v>
      </c>
      <c r="AL157" s="369">
        <f t="shared" si="95"/>
        <v>5406.5758462711356</v>
      </c>
      <c r="AM157" s="369">
        <f t="shared" si="95"/>
        <v>5570.4114779763213</v>
      </c>
      <c r="AN157" s="369">
        <f t="shared" si="95"/>
        <v>5734.247109681507</v>
      </c>
      <c r="AO157" s="369">
        <f t="shared" si="95"/>
        <v>5898.0827413866928</v>
      </c>
      <c r="AP157" s="369">
        <f t="shared" si="95"/>
        <v>6061.9183730918794</v>
      </c>
      <c r="AQ157" s="369">
        <f t="shared" si="95"/>
        <v>6225.7540047970642</v>
      </c>
      <c r="AR157" s="369">
        <f t="shared" si="95"/>
        <v>6389.5896365022509</v>
      </c>
      <c r="AS157" s="369">
        <f t="shared" si="95"/>
        <v>6553.4252682074366</v>
      </c>
      <c r="AT157" s="369">
        <f t="shared" si="95"/>
        <v>6717.2608999126232</v>
      </c>
      <c r="AU157" s="369">
        <f t="shared" si="95"/>
        <v>6881.096531617809</v>
      </c>
      <c r="AV157" s="369">
        <f t="shared" si="95"/>
        <v>7044.9321633229938</v>
      </c>
      <c r="AW157" s="369">
        <f t="shared" si="95"/>
        <v>7208.7677950281814</v>
      </c>
      <c r="AX157" s="369">
        <f t="shared" si="95"/>
        <v>7372.6034267333662</v>
      </c>
      <c r="AY157" s="369">
        <f t="shared" si="95"/>
        <v>7536.4390584385519</v>
      </c>
      <c r="AZ157" s="369">
        <f t="shared" si="95"/>
        <v>7700.2746901437386</v>
      </c>
      <c r="BA157" s="369">
        <f t="shared" si="95"/>
        <v>7864.1103218489234</v>
      </c>
      <c r="BB157" s="369">
        <f t="shared" si="95"/>
        <v>8027.9459535541109</v>
      </c>
      <c r="BC157" s="369">
        <f t="shared" si="95"/>
        <v>8191.7815852592967</v>
      </c>
      <c r="BD157" s="369">
        <f t="shared" si="95"/>
        <v>8355.6172169644797</v>
      </c>
      <c r="BE157" s="369">
        <f t="shared" si="95"/>
        <v>8519.4528486696672</v>
      </c>
      <c r="BF157" s="369">
        <f t="shared" si="95"/>
        <v>8683.288480374853</v>
      </c>
      <c r="BH157" s="6">
        <f t="shared" ref="BH157:DF157" si="96">H161/H157</f>
        <v>1.0385827641790171</v>
      </c>
      <c r="BI157" s="6">
        <f t="shared" si="96"/>
        <v>1.0385827641790168</v>
      </c>
      <c r="BJ157" s="6">
        <f t="shared" si="96"/>
        <v>1.0385827641790171</v>
      </c>
      <c r="BK157" s="6">
        <f t="shared" si="96"/>
        <v>1.0385827641790171</v>
      </c>
      <c r="BL157" s="6">
        <f t="shared" si="96"/>
        <v>1.0385827641790171</v>
      </c>
      <c r="BM157" s="6">
        <f t="shared" si="96"/>
        <v>1.0385827641790168</v>
      </c>
      <c r="BN157" s="6">
        <f t="shared" si="96"/>
        <v>1.0385827641790171</v>
      </c>
      <c r="BO157" s="6">
        <f t="shared" si="96"/>
        <v>1.0385827641790171</v>
      </c>
      <c r="BP157" s="6">
        <f t="shared" si="96"/>
        <v>1.0385827641790171</v>
      </c>
      <c r="BQ157" s="6">
        <f t="shared" si="96"/>
        <v>1.0385827641790171</v>
      </c>
      <c r="BR157" s="6">
        <f t="shared" si="96"/>
        <v>1.0385827641790171</v>
      </c>
      <c r="BS157" s="6">
        <f t="shared" si="96"/>
        <v>1.0385827641790171</v>
      </c>
      <c r="BT157" s="6">
        <f t="shared" si="96"/>
        <v>1.0385827641790171</v>
      </c>
      <c r="BU157" s="6">
        <f t="shared" si="96"/>
        <v>1.0385827641790168</v>
      </c>
      <c r="BV157" s="6">
        <f t="shared" si="96"/>
        <v>1.0385827641790168</v>
      </c>
      <c r="BW157" s="6">
        <f t="shared" si="96"/>
        <v>1.0385827641790171</v>
      </c>
      <c r="BX157" s="6">
        <f t="shared" si="96"/>
        <v>1.0385827641790168</v>
      </c>
      <c r="BY157" s="6">
        <f t="shared" si="96"/>
        <v>1.0385827641790171</v>
      </c>
      <c r="BZ157" s="6">
        <f t="shared" si="96"/>
        <v>1.0385827641790168</v>
      </c>
      <c r="CA157" s="6">
        <f t="shared" si="96"/>
        <v>1.0385827641790171</v>
      </c>
      <c r="CB157" s="6">
        <f t="shared" si="96"/>
        <v>1.0385827641790171</v>
      </c>
      <c r="CC157" s="6">
        <f t="shared" si="96"/>
        <v>1.0385827641790171</v>
      </c>
      <c r="CD157" s="6">
        <f t="shared" si="96"/>
        <v>1.0385827641790171</v>
      </c>
      <c r="CE157" s="6">
        <f t="shared" si="96"/>
        <v>1.0385827641790171</v>
      </c>
      <c r="CF157" s="6">
        <f t="shared" si="96"/>
        <v>1.0385827641790171</v>
      </c>
      <c r="CG157" s="6">
        <f t="shared" si="96"/>
        <v>1.0385827641790171</v>
      </c>
      <c r="CH157" s="6">
        <f t="shared" si="96"/>
        <v>1.0385827641790173</v>
      </c>
      <c r="CI157" s="6">
        <f t="shared" si="96"/>
        <v>1.0385827641790171</v>
      </c>
      <c r="CJ157" s="6">
        <f t="shared" si="96"/>
        <v>1.0385827641790171</v>
      </c>
      <c r="CK157" s="6">
        <f t="shared" si="96"/>
        <v>1.0385827641790168</v>
      </c>
      <c r="CL157" s="6">
        <f t="shared" si="96"/>
        <v>1.0385827641790168</v>
      </c>
      <c r="CM157" s="6">
        <f t="shared" si="96"/>
        <v>1.0385827641790168</v>
      </c>
      <c r="CN157" s="6">
        <f t="shared" si="96"/>
        <v>1.0385827641790168</v>
      </c>
      <c r="CO157" s="6">
        <f t="shared" si="96"/>
        <v>1.0385827641790171</v>
      </c>
      <c r="CP157" s="6">
        <f t="shared" si="96"/>
        <v>1.0385827641790168</v>
      </c>
      <c r="CQ157" s="6">
        <f t="shared" si="96"/>
        <v>1.0385827641790168</v>
      </c>
      <c r="CR157" s="6">
        <f t="shared" si="96"/>
        <v>1.0385827641790168</v>
      </c>
      <c r="CS157" s="6">
        <f t="shared" si="96"/>
        <v>1.0385827641790171</v>
      </c>
      <c r="CT157" s="6">
        <f t="shared" si="96"/>
        <v>1.0385827641790166</v>
      </c>
      <c r="CU157" s="6">
        <f t="shared" si="96"/>
        <v>1.0385827641790168</v>
      </c>
      <c r="CV157" s="6">
        <f t="shared" si="96"/>
        <v>1.0385827641790171</v>
      </c>
      <c r="CW157" s="6">
        <f t="shared" si="96"/>
        <v>1.0385827641790171</v>
      </c>
      <c r="CX157" s="6">
        <f t="shared" si="96"/>
        <v>1.0385827641790168</v>
      </c>
      <c r="CY157" s="6">
        <f t="shared" si="96"/>
        <v>1.0385827641790171</v>
      </c>
      <c r="CZ157" s="6">
        <f t="shared" si="96"/>
        <v>1.0385827641790168</v>
      </c>
      <c r="DA157" s="6">
        <f t="shared" si="96"/>
        <v>1.0385827641790171</v>
      </c>
      <c r="DB157" s="6">
        <f t="shared" si="96"/>
        <v>1.0385827641790168</v>
      </c>
      <c r="DC157" s="6">
        <f t="shared" si="96"/>
        <v>1.0385827641790171</v>
      </c>
      <c r="DD157" s="6">
        <f t="shared" si="96"/>
        <v>1.0385827641790171</v>
      </c>
      <c r="DE157" s="6">
        <f t="shared" si="96"/>
        <v>1.0385827641790171</v>
      </c>
      <c r="DF157" s="6">
        <f t="shared" si="96"/>
        <v>1.0385827641790171</v>
      </c>
    </row>
    <row r="158" spans="1:110" x14ac:dyDescent="0.25">
      <c r="A158" s="297"/>
      <c r="B158" s="370" t="s">
        <v>56</v>
      </c>
      <c r="C158" s="371"/>
      <c r="D158" s="372"/>
      <c r="E158" s="372"/>
      <c r="F158" s="372"/>
      <c r="G158" s="372"/>
      <c r="H158" s="373">
        <f t="shared" ref="H158:BF158" si="97">((H$132-$H$4)/1000)*$K$24*(($C$8/70)^$U$24)*IF($C$13=1,$AE$25,IF($C$13=2,$AF$25,IF($C$13=3,$AG$25,1)))</f>
        <v>194.04957568326853</v>
      </c>
      <c r="I158" s="373">
        <f t="shared" si="97"/>
        <v>258.73276757769139</v>
      </c>
      <c r="J158" s="373">
        <f t="shared" si="97"/>
        <v>323.41595947211414</v>
      </c>
      <c r="K158" s="373">
        <f t="shared" si="97"/>
        <v>388.09915136653706</v>
      </c>
      <c r="L158" s="373">
        <f t="shared" si="97"/>
        <v>452.78234326095981</v>
      </c>
      <c r="M158" s="373">
        <f t="shared" si="97"/>
        <v>517.46553515538278</v>
      </c>
      <c r="N158" s="373">
        <f t="shared" si="97"/>
        <v>582.14872704980553</v>
      </c>
      <c r="O158" s="373">
        <f t="shared" si="97"/>
        <v>646.83191894422828</v>
      </c>
      <c r="P158" s="373">
        <f t="shared" si="97"/>
        <v>711.51511083865114</v>
      </c>
      <c r="Q158" s="373">
        <f t="shared" si="97"/>
        <v>776.19830273307412</v>
      </c>
      <c r="R158" s="373">
        <f t="shared" si="97"/>
        <v>840.88149462749686</v>
      </c>
      <c r="S158" s="373">
        <f t="shared" si="97"/>
        <v>905.56468652191961</v>
      </c>
      <c r="T158" s="373">
        <f t="shared" si="97"/>
        <v>970.24787841634259</v>
      </c>
      <c r="U158" s="373">
        <f t="shared" si="97"/>
        <v>1034.9310703107656</v>
      </c>
      <c r="V158" s="373">
        <f t="shared" si="97"/>
        <v>1099.6142622051884</v>
      </c>
      <c r="W158" s="373">
        <f t="shared" si="97"/>
        <v>1164.2974540996111</v>
      </c>
      <c r="X158" s="373">
        <f t="shared" si="97"/>
        <v>1228.9806459940339</v>
      </c>
      <c r="Y158" s="373">
        <f t="shared" si="97"/>
        <v>1293.6638378884566</v>
      </c>
      <c r="Z158" s="373">
        <f t="shared" si="97"/>
        <v>1358.3470297828796</v>
      </c>
      <c r="AA158" s="373">
        <f t="shared" si="97"/>
        <v>1423.0302216773023</v>
      </c>
      <c r="AB158" s="373">
        <f t="shared" si="97"/>
        <v>1487.7134135717251</v>
      </c>
      <c r="AC158" s="373">
        <f t="shared" si="97"/>
        <v>1552.3966054661482</v>
      </c>
      <c r="AD158" s="373">
        <f t="shared" si="97"/>
        <v>1617.0797973605709</v>
      </c>
      <c r="AE158" s="373">
        <f t="shared" si="97"/>
        <v>1681.7629892549937</v>
      </c>
      <c r="AF158" s="373">
        <f t="shared" si="97"/>
        <v>1746.4461811494168</v>
      </c>
      <c r="AG158" s="373">
        <f t="shared" si="97"/>
        <v>1811.1293730438392</v>
      </c>
      <c r="AH158" s="373">
        <f t="shared" si="97"/>
        <v>1875.8125649382623</v>
      </c>
      <c r="AI158" s="373">
        <f t="shared" si="97"/>
        <v>1940.4957568326852</v>
      </c>
      <c r="AJ158" s="373">
        <f t="shared" si="97"/>
        <v>2005.178948727108</v>
      </c>
      <c r="AK158" s="373">
        <f t="shared" si="97"/>
        <v>2069.8621406215311</v>
      </c>
      <c r="AL158" s="373">
        <f t="shared" si="97"/>
        <v>2134.5453325159538</v>
      </c>
      <c r="AM158" s="373">
        <f t="shared" si="97"/>
        <v>2199.2285244103768</v>
      </c>
      <c r="AN158" s="373">
        <f t="shared" si="97"/>
        <v>2263.9117163047995</v>
      </c>
      <c r="AO158" s="373">
        <f t="shared" si="97"/>
        <v>2328.5949081992221</v>
      </c>
      <c r="AP158" s="373">
        <f t="shared" si="97"/>
        <v>2393.2781000936452</v>
      </c>
      <c r="AQ158" s="373">
        <f t="shared" si="97"/>
        <v>2457.9612919880678</v>
      </c>
      <c r="AR158" s="373">
        <f t="shared" si="97"/>
        <v>2522.6444838824905</v>
      </c>
      <c r="AS158" s="373">
        <f t="shared" si="97"/>
        <v>2587.3276757769131</v>
      </c>
      <c r="AT158" s="373">
        <f t="shared" si="97"/>
        <v>2652.0108676713362</v>
      </c>
      <c r="AU158" s="373">
        <f t="shared" si="97"/>
        <v>2716.6940595657593</v>
      </c>
      <c r="AV158" s="373">
        <f t="shared" si="97"/>
        <v>2781.3772514601815</v>
      </c>
      <c r="AW158" s="373">
        <f t="shared" si="97"/>
        <v>2846.0604433546046</v>
      </c>
      <c r="AX158" s="373">
        <f t="shared" si="97"/>
        <v>2910.7436352490276</v>
      </c>
      <c r="AY158" s="373">
        <f t="shared" si="97"/>
        <v>2975.4268271434503</v>
      </c>
      <c r="AZ158" s="373">
        <f t="shared" si="97"/>
        <v>3040.1100190378729</v>
      </c>
      <c r="BA158" s="373">
        <f t="shared" si="97"/>
        <v>3104.7932109322965</v>
      </c>
      <c r="BB158" s="373">
        <f t="shared" si="97"/>
        <v>3169.4764028267195</v>
      </c>
      <c r="BC158" s="373">
        <f t="shared" si="97"/>
        <v>3234.1595947211417</v>
      </c>
      <c r="BD158" s="373">
        <f t="shared" si="97"/>
        <v>3298.8427866155644</v>
      </c>
      <c r="BE158" s="373">
        <f t="shared" si="97"/>
        <v>3363.5259785099875</v>
      </c>
      <c r="BF158" s="373">
        <f t="shared" si="97"/>
        <v>3428.2091704044105</v>
      </c>
      <c r="BH158" s="6">
        <f>0</f>
        <v>0</v>
      </c>
      <c r="BI158" s="6">
        <f>0</f>
        <v>0</v>
      </c>
      <c r="BJ158" s="6">
        <f>0</f>
        <v>0</v>
      </c>
      <c r="BK158" s="6">
        <f>0</f>
        <v>0</v>
      </c>
      <c r="BL158" s="6">
        <f>0</f>
        <v>0</v>
      </c>
      <c r="BM158" s="6">
        <f>0</f>
        <v>0</v>
      </c>
      <c r="BN158" s="6">
        <f>0</f>
        <v>0</v>
      </c>
      <c r="BO158" s="6">
        <f>0</f>
        <v>0</v>
      </c>
      <c r="BP158" s="6">
        <f>0</f>
        <v>0</v>
      </c>
      <c r="BQ158" s="6">
        <f>0</f>
        <v>0</v>
      </c>
      <c r="BR158" s="6">
        <f>0</f>
        <v>0</v>
      </c>
      <c r="BS158" s="6">
        <f>0</f>
        <v>0</v>
      </c>
      <c r="BT158" s="6">
        <f>0</f>
        <v>0</v>
      </c>
      <c r="BU158" s="6">
        <f>0</f>
        <v>0</v>
      </c>
      <c r="BV158" s="6">
        <f>0</f>
        <v>0</v>
      </c>
      <c r="BW158" s="6">
        <f>0</f>
        <v>0</v>
      </c>
      <c r="BX158" s="6">
        <f>0</f>
        <v>0</v>
      </c>
      <c r="BY158" s="6">
        <f>0</f>
        <v>0</v>
      </c>
      <c r="BZ158" s="6">
        <f>0</f>
        <v>0</v>
      </c>
      <c r="CA158" s="6">
        <f>0</f>
        <v>0</v>
      </c>
      <c r="CB158" s="6">
        <f>0</f>
        <v>0</v>
      </c>
      <c r="CC158" s="6">
        <f>0</f>
        <v>0</v>
      </c>
      <c r="CD158" s="6">
        <f>0</f>
        <v>0</v>
      </c>
      <c r="CE158" s="6">
        <f>0</f>
        <v>0</v>
      </c>
      <c r="CF158" s="6">
        <f>0</f>
        <v>0</v>
      </c>
      <c r="CG158" s="6">
        <f>0</f>
        <v>0</v>
      </c>
      <c r="CH158" s="6">
        <f>0</f>
        <v>0</v>
      </c>
      <c r="CI158" s="6">
        <f>0</f>
        <v>0</v>
      </c>
      <c r="CJ158" s="6">
        <f>0</f>
        <v>0</v>
      </c>
      <c r="CK158" s="6">
        <f>0</f>
        <v>0</v>
      </c>
      <c r="CL158" s="6">
        <f>0</f>
        <v>0</v>
      </c>
      <c r="CM158" s="6">
        <f>0</f>
        <v>0</v>
      </c>
      <c r="CN158" s="6">
        <f>0</f>
        <v>0</v>
      </c>
      <c r="CO158" s="6">
        <f>0</f>
        <v>0</v>
      </c>
      <c r="CP158" s="6">
        <f>0</f>
        <v>0</v>
      </c>
      <c r="CQ158" s="6">
        <f>0</f>
        <v>0</v>
      </c>
      <c r="CR158" s="6">
        <f>0</f>
        <v>0</v>
      </c>
      <c r="CS158" s="6">
        <f>0</f>
        <v>0</v>
      </c>
      <c r="CT158" s="6">
        <f>0</f>
        <v>0</v>
      </c>
      <c r="CU158" s="6">
        <f>0</f>
        <v>0</v>
      </c>
      <c r="CV158" s="6">
        <f>0</f>
        <v>0</v>
      </c>
      <c r="CW158" s="6">
        <f>0</f>
        <v>0</v>
      </c>
      <c r="CX158" s="6">
        <f>0</f>
        <v>0</v>
      </c>
      <c r="CY158" s="6">
        <f>0</f>
        <v>0</v>
      </c>
      <c r="CZ158" s="6">
        <f>0</f>
        <v>0</v>
      </c>
      <c r="DA158" s="6">
        <f>0</f>
        <v>0</v>
      </c>
      <c r="DB158" s="6">
        <f>0</f>
        <v>0</v>
      </c>
      <c r="DC158" s="6">
        <f>0</f>
        <v>0</v>
      </c>
      <c r="DD158" s="6">
        <f>0</f>
        <v>0</v>
      </c>
      <c r="DE158" s="6">
        <f>0</f>
        <v>0</v>
      </c>
      <c r="DF158" s="6">
        <f>0</f>
        <v>0</v>
      </c>
    </row>
    <row r="159" spans="1:110" x14ac:dyDescent="0.25">
      <c r="A159" s="297"/>
      <c r="B159" s="374" t="s">
        <v>57</v>
      </c>
      <c r="C159" s="375"/>
      <c r="D159" s="376"/>
      <c r="E159" s="376"/>
      <c r="F159" s="376"/>
      <c r="G159" s="376"/>
      <c r="H159" s="377">
        <f t="shared" ref="H159:BF159" si="98">((H$132-$H$4)/1000)*$L$24*(($C$8/70)^$V$24)*IF($C$13=1,$AE$26,IF($C$13=2,$AF$26,IF($C$13=3,$AG$26,1)))</f>
        <v>231.865168427409</v>
      </c>
      <c r="I159" s="377">
        <f t="shared" si="98"/>
        <v>309.15355790321206</v>
      </c>
      <c r="J159" s="377">
        <f t="shared" si="98"/>
        <v>386.44194737901506</v>
      </c>
      <c r="K159" s="377">
        <f t="shared" si="98"/>
        <v>463.73033685481801</v>
      </c>
      <c r="L159" s="377">
        <f t="shared" si="98"/>
        <v>541.01872633062101</v>
      </c>
      <c r="M159" s="377">
        <f t="shared" si="98"/>
        <v>618.30711580642412</v>
      </c>
      <c r="N159" s="377">
        <f t="shared" si="98"/>
        <v>695.59550528222712</v>
      </c>
      <c r="O159" s="377">
        <f t="shared" si="98"/>
        <v>772.88389475803012</v>
      </c>
      <c r="P159" s="377">
        <f t="shared" si="98"/>
        <v>850.17228423383312</v>
      </c>
      <c r="Q159" s="377">
        <f t="shared" si="98"/>
        <v>927.46067370963601</v>
      </c>
      <c r="R159" s="377">
        <f t="shared" si="98"/>
        <v>1004.7490631854391</v>
      </c>
      <c r="S159" s="377">
        <f t="shared" si="98"/>
        <v>1082.037452661242</v>
      </c>
      <c r="T159" s="377">
        <f t="shared" si="98"/>
        <v>1159.3258421370451</v>
      </c>
      <c r="U159" s="377">
        <f t="shared" si="98"/>
        <v>1236.6142316128482</v>
      </c>
      <c r="V159" s="377">
        <f t="shared" si="98"/>
        <v>1313.9026210886511</v>
      </c>
      <c r="W159" s="377">
        <f t="shared" si="98"/>
        <v>1391.1910105644542</v>
      </c>
      <c r="X159" s="377">
        <f t="shared" si="98"/>
        <v>1468.4794000402569</v>
      </c>
      <c r="Y159" s="377">
        <f t="shared" si="98"/>
        <v>1545.7677895160602</v>
      </c>
      <c r="Z159" s="377">
        <f t="shared" si="98"/>
        <v>1623.0561789918634</v>
      </c>
      <c r="AA159" s="377">
        <f t="shared" si="98"/>
        <v>1700.3445684676662</v>
      </c>
      <c r="AB159" s="377">
        <f t="shared" si="98"/>
        <v>1777.6329579434689</v>
      </c>
      <c r="AC159" s="377">
        <f t="shared" si="98"/>
        <v>1854.921347419272</v>
      </c>
      <c r="AD159" s="377">
        <f t="shared" si="98"/>
        <v>1932.2097368950754</v>
      </c>
      <c r="AE159" s="377">
        <f t="shared" si="98"/>
        <v>2009.4981263708783</v>
      </c>
      <c r="AF159" s="377">
        <f t="shared" si="98"/>
        <v>2086.7865158466816</v>
      </c>
      <c r="AG159" s="377">
        <f t="shared" si="98"/>
        <v>2164.074905322484</v>
      </c>
      <c r="AH159" s="377">
        <f t="shared" si="98"/>
        <v>2241.3632947982869</v>
      </c>
      <c r="AI159" s="377">
        <f t="shared" si="98"/>
        <v>2318.6516842740903</v>
      </c>
      <c r="AJ159" s="377">
        <f t="shared" si="98"/>
        <v>2395.9400737498936</v>
      </c>
      <c r="AK159" s="377">
        <f t="shared" si="98"/>
        <v>2473.2284632256965</v>
      </c>
      <c r="AL159" s="377">
        <f t="shared" si="98"/>
        <v>2550.5168527014989</v>
      </c>
      <c r="AM159" s="377">
        <f t="shared" si="98"/>
        <v>2627.8052421773023</v>
      </c>
      <c r="AN159" s="377">
        <f t="shared" si="98"/>
        <v>2705.0936316531051</v>
      </c>
      <c r="AO159" s="377">
        <f t="shared" si="98"/>
        <v>2782.3820211289085</v>
      </c>
      <c r="AP159" s="377">
        <f t="shared" si="98"/>
        <v>2859.6704106047114</v>
      </c>
      <c r="AQ159" s="377">
        <f t="shared" si="98"/>
        <v>2936.9588000805138</v>
      </c>
      <c r="AR159" s="377">
        <f t="shared" si="98"/>
        <v>3014.2471895563176</v>
      </c>
      <c r="AS159" s="377">
        <f t="shared" si="98"/>
        <v>3091.5355790321205</v>
      </c>
      <c r="AT159" s="377">
        <f t="shared" si="98"/>
        <v>3168.8239685079234</v>
      </c>
      <c r="AU159" s="377">
        <f t="shared" si="98"/>
        <v>3246.1123579837267</v>
      </c>
      <c r="AV159" s="377">
        <f t="shared" si="98"/>
        <v>3323.4007474595292</v>
      </c>
      <c r="AW159" s="377">
        <f t="shared" si="98"/>
        <v>3400.6891369353325</v>
      </c>
      <c r="AX159" s="377">
        <f t="shared" si="98"/>
        <v>3477.9775264111354</v>
      </c>
      <c r="AY159" s="377">
        <f t="shared" si="98"/>
        <v>3555.2659158869378</v>
      </c>
      <c r="AZ159" s="377">
        <f t="shared" si="98"/>
        <v>3632.5543053627412</v>
      </c>
      <c r="BA159" s="377">
        <f t="shared" si="98"/>
        <v>3709.842694838544</v>
      </c>
      <c r="BB159" s="377">
        <f t="shared" si="98"/>
        <v>3787.1310843143474</v>
      </c>
      <c r="BC159" s="377">
        <f t="shared" si="98"/>
        <v>3864.4194737901507</v>
      </c>
      <c r="BD159" s="377">
        <f t="shared" si="98"/>
        <v>3941.7078632659523</v>
      </c>
      <c r="BE159" s="377">
        <f t="shared" si="98"/>
        <v>4018.9962527417565</v>
      </c>
      <c r="BF159" s="377">
        <f t="shared" si="98"/>
        <v>4096.2846422175589</v>
      </c>
      <c r="BH159" s="6">
        <f t="shared" ref="BH159:DF159" si="99">H164/H159</f>
        <v>0</v>
      </c>
      <c r="BI159" s="6">
        <f t="shared" si="99"/>
        <v>0</v>
      </c>
      <c r="BJ159" s="6">
        <f t="shared" si="99"/>
        <v>0</v>
      </c>
      <c r="BK159" s="6">
        <f t="shared" si="99"/>
        <v>0</v>
      </c>
      <c r="BL159" s="6">
        <f t="shared" si="99"/>
        <v>0</v>
      </c>
      <c r="BM159" s="6">
        <f t="shared" si="99"/>
        <v>0</v>
      </c>
      <c r="BN159" s="6">
        <f t="shared" si="99"/>
        <v>0</v>
      </c>
      <c r="BO159" s="6">
        <f t="shared" si="99"/>
        <v>0</v>
      </c>
      <c r="BP159" s="6">
        <f t="shared" si="99"/>
        <v>0</v>
      </c>
      <c r="BQ159" s="6">
        <f t="shared" si="99"/>
        <v>0</v>
      </c>
      <c r="BR159" s="6">
        <f t="shared" si="99"/>
        <v>0</v>
      </c>
      <c r="BS159" s="6">
        <f t="shared" si="99"/>
        <v>0</v>
      </c>
      <c r="BT159" s="6">
        <f t="shared" si="99"/>
        <v>0</v>
      </c>
      <c r="BU159" s="6">
        <f t="shared" si="99"/>
        <v>0</v>
      </c>
      <c r="BV159" s="6">
        <f t="shared" si="99"/>
        <v>0</v>
      </c>
      <c r="BW159" s="6">
        <f t="shared" si="99"/>
        <v>0</v>
      </c>
      <c r="BX159" s="6">
        <f t="shared" si="99"/>
        <v>0</v>
      </c>
      <c r="BY159" s="6">
        <f t="shared" si="99"/>
        <v>0</v>
      </c>
      <c r="BZ159" s="6">
        <f t="shared" si="99"/>
        <v>0</v>
      </c>
      <c r="CA159" s="6">
        <f t="shared" si="99"/>
        <v>0</v>
      </c>
      <c r="CB159" s="6">
        <f t="shared" si="99"/>
        <v>0</v>
      </c>
      <c r="CC159" s="6">
        <f t="shared" si="99"/>
        <v>0</v>
      </c>
      <c r="CD159" s="6">
        <f t="shared" si="99"/>
        <v>0</v>
      </c>
      <c r="CE159" s="6">
        <f t="shared" si="99"/>
        <v>0</v>
      </c>
      <c r="CF159" s="6">
        <f t="shared" si="99"/>
        <v>0</v>
      </c>
      <c r="CG159" s="6">
        <f t="shared" si="99"/>
        <v>0</v>
      </c>
      <c r="CH159" s="6">
        <f t="shared" si="99"/>
        <v>0</v>
      </c>
      <c r="CI159" s="6">
        <f t="shared" si="99"/>
        <v>0</v>
      </c>
      <c r="CJ159" s="6">
        <f t="shared" si="99"/>
        <v>0</v>
      </c>
      <c r="CK159" s="6">
        <f t="shared" si="99"/>
        <v>0</v>
      </c>
      <c r="CL159" s="6">
        <f t="shared" si="99"/>
        <v>0</v>
      </c>
      <c r="CM159" s="6">
        <f t="shared" si="99"/>
        <v>0</v>
      </c>
      <c r="CN159" s="6">
        <f t="shared" si="99"/>
        <v>0</v>
      </c>
      <c r="CO159" s="6">
        <f t="shared" si="99"/>
        <v>0</v>
      </c>
      <c r="CP159" s="6">
        <f t="shared" si="99"/>
        <v>0</v>
      </c>
      <c r="CQ159" s="6">
        <f t="shared" si="99"/>
        <v>0</v>
      </c>
      <c r="CR159" s="6">
        <f t="shared" si="99"/>
        <v>0</v>
      </c>
      <c r="CS159" s="6">
        <f t="shared" si="99"/>
        <v>0</v>
      </c>
      <c r="CT159" s="6">
        <f t="shared" si="99"/>
        <v>0</v>
      </c>
      <c r="CU159" s="6">
        <f t="shared" si="99"/>
        <v>0</v>
      </c>
      <c r="CV159" s="6">
        <f t="shared" si="99"/>
        <v>0</v>
      </c>
      <c r="CW159" s="6">
        <f t="shared" si="99"/>
        <v>0</v>
      </c>
      <c r="CX159" s="6">
        <f t="shared" si="99"/>
        <v>0</v>
      </c>
      <c r="CY159" s="6">
        <f t="shared" si="99"/>
        <v>0</v>
      </c>
      <c r="CZ159" s="6">
        <f t="shared" si="99"/>
        <v>0</v>
      </c>
      <c r="DA159" s="6">
        <f t="shared" si="99"/>
        <v>0</v>
      </c>
      <c r="DB159" s="6">
        <f t="shared" si="99"/>
        <v>0</v>
      </c>
      <c r="DC159" s="6">
        <f t="shared" si="99"/>
        <v>0</v>
      </c>
      <c r="DD159" s="6">
        <f t="shared" si="99"/>
        <v>0</v>
      </c>
      <c r="DE159" s="6">
        <f t="shared" si="99"/>
        <v>0</v>
      </c>
      <c r="DF159" s="6">
        <f t="shared" si="99"/>
        <v>0</v>
      </c>
    </row>
    <row r="160" spans="1:110" x14ac:dyDescent="0.25">
      <c r="A160" s="297"/>
      <c r="B160" s="374" t="s">
        <v>58</v>
      </c>
      <c r="C160" s="375"/>
      <c r="D160" s="376"/>
      <c r="E160" s="376"/>
      <c r="F160" s="376"/>
      <c r="G160" s="376"/>
      <c r="H160" s="377">
        <f t="shared" ref="H160:BF160" si="100">((H$132-$H$4)/1000)*$M$24*(($C$8/70)^$W$24)*IF($C$13=1,$AE$24,IF($C$13=2,$AF$24,IF($C$13=3,$AG$24,1)))</f>
        <v>522.24718111396476</v>
      </c>
      <c r="I160" s="377">
        <f t="shared" si="100"/>
        <v>696.32957481861956</v>
      </c>
      <c r="J160" s="377">
        <f t="shared" si="100"/>
        <v>870.41196852327448</v>
      </c>
      <c r="K160" s="377">
        <f t="shared" si="100"/>
        <v>1044.4943622279295</v>
      </c>
      <c r="L160" s="377">
        <f t="shared" si="100"/>
        <v>1218.5767559325843</v>
      </c>
      <c r="M160" s="377">
        <f t="shared" si="100"/>
        <v>1392.6591496372391</v>
      </c>
      <c r="N160" s="377">
        <f t="shared" si="100"/>
        <v>1566.7415433418942</v>
      </c>
      <c r="O160" s="377">
        <f t="shared" si="100"/>
        <v>1740.823937046549</v>
      </c>
      <c r="P160" s="377">
        <f t="shared" si="100"/>
        <v>1914.906330751204</v>
      </c>
      <c r="Q160" s="377">
        <f t="shared" si="100"/>
        <v>2088.988724455859</v>
      </c>
      <c r="R160" s="377">
        <f t="shared" si="100"/>
        <v>2263.0711181605134</v>
      </c>
      <c r="S160" s="377">
        <f t="shared" si="100"/>
        <v>2437.1535118651686</v>
      </c>
      <c r="T160" s="377">
        <f t="shared" si="100"/>
        <v>2611.2359055698234</v>
      </c>
      <c r="U160" s="377">
        <f t="shared" si="100"/>
        <v>2785.3182992744782</v>
      </c>
      <c r="V160" s="377">
        <f t="shared" si="100"/>
        <v>2959.4006929791331</v>
      </c>
      <c r="W160" s="377">
        <f t="shared" si="100"/>
        <v>3133.4830866837883</v>
      </c>
      <c r="X160" s="377">
        <f t="shared" si="100"/>
        <v>3307.5654803884427</v>
      </c>
      <c r="Y160" s="377">
        <f t="shared" si="100"/>
        <v>3481.6478740930979</v>
      </c>
      <c r="Z160" s="377">
        <f t="shared" si="100"/>
        <v>3655.7302677977532</v>
      </c>
      <c r="AA160" s="377">
        <f t="shared" si="100"/>
        <v>3829.812661502408</v>
      </c>
      <c r="AB160" s="377">
        <f t="shared" si="100"/>
        <v>4003.8950552070623</v>
      </c>
      <c r="AC160" s="377">
        <f t="shared" si="100"/>
        <v>4177.9774489117181</v>
      </c>
      <c r="AD160" s="377">
        <f t="shared" si="100"/>
        <v>4352.0598426163724</v>
      </c>
      <c r="AE160" s="377">
        <f t="shared" si="100"/>
        <v>4526.1422363210268</v>
      </c>
      <c r="AF160" s="377">
        <f t="shared" si="100"/>
        <v>4700.2246300256829</v>
      </c>
      <c r="AG160" s="377">
        <f t="shared" si="100"/>
        <v>4874.3070237303373</v>
      </c>
      <c r="AH160" s="377">
        <f t="shared" si="100"/>
        <v>5048.3894174349907</v>
      </c>
      <c r="AI160" s="377">
        <f t="shared" si="100"/>
        <v>5222.4718111396469</v>
      </c>
      <c r="AJ160" s="377">
        <f t="shared" si="100"/>
        <v>5396.5542048443012</v>
      </c>
      <c r="AK160" s="377">
        <f t="shared" si="100"/>
        <v>5570.6365985489565</v>
      </c>
      <c r="AL160" s="377">
        <f t="shared" si="100"/>
        <v>5744.7189922536118</v>
      </c>
      <c r="AM160" s="377">
        <f t="shared" si="100"/>
        <v>5918.8013859582661</v>
      </c>
      <c r="AN160" s="377">
        <f t="shared" si="100"/>
        <v>6092.8837796629214</v>
      </c>
      <c r="AO160" s="377">
        <f t="shared" si="100"/>
        <v>6266.9661733675766</v>
      </c>
      <c r="AP160" s="377">
        <f t="shared" si="100"/>
        <v>6441.0485670722319</v>
      </c>
      <c r="AQ160" s="377">
        <f t="shared" si="100"/>
        <v>6615.1309607768853</v>
      </c>
      <c r="AR160" s="377">
        <f t="shared" si="100"/>
        <v>6789.2133544815406</v>
      </c>
      <c r="AS160" s="377">
        <f t="shared" si="100"/>
        <v>6963.2957481861959</v>
      </c>
      <c r="AT160" s="377">
        <f t="shared" si="100"/>
        <v>7137.3781418908502</v>
      </c>
      <c r="AU160" s="377">
        <f t="shared" si="100"/>
        <v>7311.4605355955064</v>
      </c>
      <c r="AV160" s="377">
        <f t="shared" si="100"/>
        <v>7485.5429293001607</v>
      </c>
      <c r="AW160" s="377">
        <f t="shared" si="100"/>
        <v>7659.625323004816</v>
      </c>
      <c r="AX160" s="377">
        <f t="shared" si="100"/>
        <v>7833.7077167094694</v>
      </c>
      <c r="AY160" s="377">
        <f t="shared" si="100"/>
        <v>8007.7901104141247</v>
      </c>
      <c r="AZ160" s="377">
        <f t="shared" si="100"/>
        <v>8181.8725041187809</v>
      </c>
      <c r="BA160" s="377">
        <f t="shared" si="100"/>
        <v>8355.9548978234361</v>
      </c>
      <c r="BB160" s="377">
        <f t="shared" si="100"/>
        <v>8530.0372915280914</v>
      </c>
      <c r="BC160" s="377">
        <f t="shared" si="100"/>
        <v>8704.1196852327448</v>
      </c>
      <c r="BD160" s="377">
        <f t="shared" si="100"/>
        <v>8878.2020789373983</v>
      </c>
      <c r="BE160" s="377">
        <f t="shared" si="100"/>
        <v>9052.2844726420535</v>
      </c>
      <c r="BF160" s="377">
        <f t="shared" si="100"/>
        <v>9226.3668663467088</v>
      </c>
      <c r="BH160" s="6">
        <f t="shared" ref="BH160:BW162" si="101">H239/H160</f>
        <v>0</v>
      </c>
      <c r="BI160" s="6">
        <f t="shared" si="101"/>
        <v>0</v>
      </c>
      <c r="BJ160" s="6">
        <f t="shared" si="101"/>
        <v>0</v>
      </c>
      <c r="BK160" s="6">
        <f t="shared" si="101"/>
        <v>0</v>
      </c>
      <c r="BL160" s="6">
        <f t="shared" si="101"/>
        <v>0</v>
      </c>
      <c r="BM160" s="6">
        <f t="shared" si="101"/>
        <v>0</v>
      </c>
      <c r="BN160" s="6">
        <f t="shared" si="101"/>
        <v>0</v>
      </c>
      <c r="BO160" s="6">
        <f t="shared" si="101"/>
        <v>0</v>
      </c>
      <c r="BP160" s="6">
        <f t="shared" si="101"/>
        <v>0</v>
      </c>
      <c r="BQ160" s="6">
        <f t="shared" si="101"/>
        <v>0</v>
      </c>
      <c r="BR160" s="6">
        <f t="shared" si="101"/>
        <v>0</v>
      </c>
      <c r="BS160" s="6">
        <f t="shared" si="101"/>
        <v>0</v>
      </c>
      <c r="BT160" s="6">
        <f t="shared" si="101"/>
        <v>0</v>
      </c>
      <c r="BU160" s="6">
        <f t="shared" si="101"/>
        <v>0</v>
      </c>
      <c r="BV160" s="6">
        <f t="shared" si="101"/>
        <v>0</v>
      </c>
      <c r="BW160" s="6">
        <f t="shared" si="101"/>
        <v>0</v>
      </c>
      <c r="BX160" s="6">
        <f t="shared" ref="BX160:CM162" si="102">X239/X160</f>
        <v>0</v>
      </c>
      <c r="BY160" s="6">
        <f t="shared" si="102"/>
        <v>0</v>
      </c>
      <c r="BZ160" s="6">
        <f t="shared" si="102"/>
        <v>0</v>
      </c>
      <c r="CA160" s="6">
        <f t="shared" si="102"/>
        <v>0</v>
      </c>
      <c r="CB160" s="6">
        <f t="shared" si="102"/>
        <v>0</v>
      </c>
      <c r="CC160" s="6">
        <f t="shared" si="102"/>
        <v>0</v>
      </c>
      <c r="CD160" s="6">
        <f t="shared" si="102"/>
        <v>0</v>
      </c>
      <c r="CE160" s="6">
        <f t="shared" si="102"/>
        <v>0</v>
      </c>
      <c r="CF160" s="6">
        <f t="shared" si="102"/>
        <v>0</v>
      </c>
      <c r="CG160" s="6">
        <f t="shared" si="102"/>
        <v>0</v>
      </c>
      <c r="CH160" s="6">
        <f t="shared" si="102"/>
        <v>0</v>
      </c>
      <c r="CI160" s="6">
        <f t="shared" si="102"/>
        <v>0</v>
      </c>
      <c r="CJ160" s="6">
        <f t="shared" si="102"/>
        <v>0</v>
      </c>
      <c r="CK160" s="6">
        <f t="shared" si="102"/>
        <v>0</v>
      </c>
      <c r="CL160" s="6">
        <f t="shared" si="102"/>
        <v>0</v>
      </c>
      <c r="CM160" s="6">
        <f t="shared" si="102"/>
        <v>0</v>
      </c>
      <c r="CN160" s="6">
        <f t="shared" ref="CN160:DC162" si="103">AN239/AN160</f>
        <v>0</v>
      </c>
      <c r="CO160" s="6">
        <f t="shared" si="103"/>
        <v>0</v>
      </c>
      <c r="CP160" s="6">
        <f t="shared" si="103"/>
        <v>0</v>
      </c>
      <c r="CQ160" s="6">
        <f t="shared" si="103"/>
        <v>0</v>
      </c>
      <c r="CR160" s="6">
        <f t="shared" si="103"/>
        <v>0</v>
      </c>
      <c r="CS160" s="6">
        <f t="shared" si="103"/>
        <v>0</v>
      </c>
      <c r="CT160" s="6">
        <f t="shared" si="103"/>
        <v>0</v>
      </c>
      <c r="CU160" s="6">
        <f t="shared" si="103"/>
        <v>0</v>
      </c>
      <c r="CV160" s="6">
        <f t="shared" si="103"/>
        <v>0</v>
      </c>
      <c r="CW160" s="6">
        <f t="shared" si="103"/>
        <v>0</v>
      </c>
      <c r="CX160" s="6">
        <f t="shared" si="103"/>
        <v>0</v>
      </c>
      <c r="CY160" s="6">
        <f t="shared" si="103"/>
        <v>0</v>
      </c>
      <c r="CZ160" s="6">
        <f t="shared" si="103"/>
        <v>0</v>
      </c>
      <c r="DA160" s="6">
        <f t="shared" si="103"/>
        <v>0</v>
      </c>
      <c r="DB160" s="6">
        <f t="shared" si="103"/>
        <v>0</v>
      </c>
      <c r="DC160" s="6">
        <f t="shared" si="103"/>
        <v>0</v>
      </c>
      <c r="DD160" s="6">
        <f t="shared" ref="CV160:DF162" si="104">BD239/BD160</f>
        <v>0</v>
      </c>
      <c r="DE160" s="6">
        <f t="shared" si="104"/>
        <v>0</v>
      </c>
      <c r="DF160" s="6">
        <f t="shared" si="104"/>
        <v>0</v>
      </c>
    </row>
    <row r="161" spans="1:110" x14ac:dyDescent="0.25">
      <c r="A161" s="297"/>
      <c r="B161" s="374" t="s">
        <v>59</v>
      </c>
      <c r="C161" s="375"/>
      <c r="D161" s="376"/>
      <c r="E161" s="376"/>
      <c r="F161" s="376"/>
      <c r="G161" s="376"/>
      <c r="H161" s="377">
        <f t="shared" ref="H161:BF161" si="105">((H$132-$H$4)/1000)*$O$24*(($C$8/70)^$Y$24)*IF($C$13=1,$AE$27,IF($C$13=2,$AF$27,IF($C$13=3,$AG$27,1)))</f>
        <v>510.47058974216219</v>
      </c>
      <c r="I161" s="377">
        <f t="shared" si="105"/>
        <v>680.62745298954951</v>
      </c>
      <c r="J161" s="377">
        <f t="shared" si="105"/>
        <v>850.78431623693689</v>
      </c>
      <c r="K161" s="377">
        <f t="shared" si="105"/>
        <v>1020.9411794843244</v>
      </c>
      <c r="L161" s="377">
        <f t="shared" si="105"/>
        <v>1191.0980427317115</v>
      </c>
      <c r="M161" s="377">
        <f t="shared" si="105"/>
        <v>1361.254905979099</v>
      </c>
      <c r="N161" s="377">
        <f t="shared" si="105"/>
        <v>1531.4117692264865</v>
      </c>
      <c r="O161" s="377">
        <f t="shared" si="105"/>
        <v>1701.5686324738738</v>
      </c>
      <c r="P161" s="377">
        <f t="shared" si="105"/>
        <v>1871.7254957212615</v>
      </c>
      <c r="Q161" s="377">
        <f t="shared" si="105"/>
        <v>2041.8823589686488</v>
      </c>
      <c r="R161" s="377">
        <f t="shared" si="105"/>
        <v>2212.0392222160363</v>
      </c>
      <c r="S161" s="377">
        <f t="shared" si="105"/>
        <v>2382.1960854634231</v>
      </c>
      <c r="T161" s="377">
        <f t="shared" si="105"/>
        <v>2552.3529487108108</v>
      </c>
      <c r="U161" s="377">
        <f t="shared" si="105"/>
        <v>2722.509811958198</v>
      </c>
      <c r="V161" s="377">
        <f t="shared" si="105"/>
        <v>2892.6666752055853</v>
      </c>
      <c r="W161" s="377">
        <f t="shared" si="105"/>
        <v>3062.823538452973</v>
      </c>
      <c r="X161" s="377">
        <f t="shared" si="105"/>
        <v>3232.9804017003598</v>
      </c>
      <c r="Y161" s="377">
        <f t="shared" si="105"/>
        <v>3403.1372649477476</v>
      </c>
      <c r="Z161" s="377">
        <f t="shared" si="105"/>
        <v>3573.2941281951348</v>
      </c>
      <c r="AA161" s="377">
        <f t="shared" si="105"/>
        <v>3743.450991442523</v>
      </c>
      <c r="AB161" s="377">
        <f t="shared" si="105"/>
        <v>3913.6078546899098</v>
      </c>
      <c r="AC161" s="377">
        <f t="shared" si="105"/>
        <v>4083.7647179372975</v>
      </c>
      <c r="AD161" s="377">
        <f t="shared" si="105"/>
        <v>4253.9215811846852</v>
      </c>
      <c r="AE161" s="377">
        <f t="shared" si="105"/>
        <v>4424.0784444320725</v>
      </c>
      <c r="AF161" s="377">
        <f t="shared" si="105"/>
        <v>4594.2353076794598</v>
      </c>
      <c r="AG161" s="377">
        <f t="shared" si="105"/>
        <v>4764.3921709268461</v>
      </c>
      <c r="AH161" s="377">
        <f t="shared" si="105"/>
        <v>4934.5490341742343</v>
      </c>
      <c r="AI161" s="377">
        <f t="shared" si="105"/>
        <v>5104.7058974216216</v>
      </c>
      <c r="AJ161" s="377">
        <f t="shared" si="105"/>
        <v>5274.8627606690088</v>
      </c>
      <c r="AK161" s="377">
        <f t="shared" si="105"/>
        <v>5445.0196239163961</v>
      </c>
      <c r="AL161" s="377">
        <f t="shared" si="105"/>
        <v>5615.1764871637833</v>
      </c>
      <c r="AM161" s="377">
        <f t="shared" si="105"/>
        <v>5785.3333504111706</v>
      </c>
      <c r="AN161" s="377">
        <f t="shared" si="105"/>
        <v>5955.4902136585579</v>
      </c>
      <c r="AO161" s="377">
        <f t="shared" si="105"/>
        <v>6125.6470769059461</v>
      </c>
      <c r="AP161" s="377">
        <f t="shared" si="105"/>
        <v>6295.8039401533333</v>
      </c>
      <c r="AQ161" s="377">
        <f t="shared" si="105"/>
        <v>6465.9608034007197</v>
      </c>
      <c r="AR161" s="377">
        <f t="shared" si="105"/>
        <v>6636.1176666481078</v>
      </c>
      <c r="AS161" s="377">
        <f t="shared" si="105"/>
        <v>6806.2745298954951</v>
      </c>
      <c r="AT161" s="377">
        <f t="shared" si="105"/>
        <v>6976.4313931428815</v>
      </c>
      <c r="AU161" s="377">
        <f t="shared" si="105"/>
        <v>7146.5882563902696</v>
      </c>
      <c r="AV161" s="377">
        <f t="shared" si="105"/>
        <v>7316.7451196376569</v>
      </c>
      <c r="AW161" s="377">
        <f t="shared" si="105"/>
        <v>7486.901982885046</v>
      </c>
      <c r="AX161" s="377">
        <f t="shared" si="105"/>
        <v>7657.0588461324314</v>
      </c>
      <c r="AY161" s="377">
        <f t="shared" si="105"/>
        <v>7827.2157093798196</v>
      </c>
      <c r="AZ161" s="377">
        <f t="shared" si="105"/>
        <v>7997.3725726272069</v>
      </c>
      <c r="BA161" s="377">
        <f t="shared" si="105"/>
        <v>8167.529435874595</v>
      </c>
      <c r="BB161" s="377">
        <f t="shared" si="105"/>
        <v>8337.6862991219823</v>
      </c>
      <c r="BC161" s="377">
        <f t="shared" si="105"/>
        <v>8507.8431623693705</v>
      </c>
      <c r="BD161" s="377">
        <f t="shared" si="105"/>
        <v>8678.000025616755</v>
      </c>
      <c r="BE161" s="377">
        <f t="shared" si="105"/>
        <v>8848.156888864145</v>
      </c>
      <c r="BF161" s="377">
        <f t="shared" si="105"/>
        <v>9018.3137521115314</v>
      </c>
      <c r="BH161" s="6">
        <f t="shared" si="101"/>
        <v>0</v>
      </c>
      <c r="BI161" s="6">
        <f t="shared" si="101"/>
        <v>0</v>
      </c>
      <c r="BJ161" s="6">
        <f t="shared" si="101"/>
        <v>0</v>
      </c>
      <c r="BK161" s="6">
        <f t="shared" si="101"/>
        <v>0</v>
      </c>
      <c r="BL161" s="6">
        <f t="shared" si="101"/>
        <v>0</v>
      </c>
      <c r="BM161" s="6">
        <f t="shared" si="101"/>
        <v>0</v>
      </c>
      <c r="BN161" s="6">
        <f t="shared" si="101"/>
        <v>0</v>
      </c>
      <c r="BO161" s="6">
        <f t="shared" si="101"/>
        <v>0</v>
      </c>
      <c r="BP161" s="6">
        <f t="shared" si="101"/>
        <v>0</v>
      </c>
      <c r="BQ161" s="6">
        <f t="shared" si="101"/>
        <v>0</v>
      </c>
      <c r="BR161" s="6">
        <f t="shared" si="101"/>
        <v>0</v>
      </c>
      <c r="BS161" s="6">
        <f t="shared" si="101"/>
        <v>0</v>
      </c>
      <c r="BT161" s="6">
        <f t="shared" si="101"/>
        <v>0</v>
      </c>
      <c r="BU161" s="6">
        <f t="shared" si="101"/>
        <v>0</v>
      </c>
      <c r="BV161" s="6">
        <f t="shared" si="101"/>
        <v>0</v>
      </c>
      <c r="BW161" s="6">
        <f t="shared" si="101"/>
        <v>0</v>
      </c>
      <c r="BX161" s="6">
        <f t="shared" si="102"/>
        <v>0</v>
      </c>
      <c r="BY161" s="6">
        <f t="shared" si="102"/>
        <v>0</v>
      </c>
      <c r="BZ161" s="6">
        <f t="shared" si="102"/>
        <v>0</v>
      </c>
      <c r="CA161" s="6">
        <f t="shared" si="102"/>
        <v>0</v>
      </c>
      <c r="CB161" s="6">
        <f t="shared" si="102"/>
        <v>0</v>
      </c>
      <c r="CC161" s="6">
        <f t="shared" si="102"/>
        <v>0</v>
      </c>
      <c r="CD161" s="6">
        <f t="shared" si="102"/>
        <v>0</v>
      </c>
      <c r="CE161" s="6">
        <f t="shared" si="102"/>
        <v>0</v>
      </c>
      <c r="CF161" s="6">
        <f t="shared" si="102"/>
        <v>0</v>
      </c>
      <c r="CG161" s="6">
        <f t="shared" si="102"/>
        <v>0</v>
      </c>
      <c r="CH161" s="6">
        <f t="shared" si="102"/>
        <v>0</v>
      </c>
      <c r="CI161" s="6">
        <f t="shared" si="102"/>
        <v>0</v>
      </c>
      <c r="CJ161" s="6">
        <f t="shared" si="102"/>
        <v>0</v>
      </c>
      <c r="CK161" s="6">
        <f t="shared" si="102"/>
        <v>0</v>
      </c>
      <c r="CL161" s="6">
        <f t="shared" si="102"/>
        <v>0</v>
      </c>
      <c r="CM161" s="6">
        <f t="shared" si="102"/>
        <v>0</v>
      </c>
      <c r="CN161" s="6">
        <f t="shared" si="103"/>
        <v>0</v>
      </c>
      <c r="CO161" s="6">
        <f t="shared" si="103"/>
        <v>0</v>
      </c>
      <c r="CP161" s="6">
        <f t="shared" si="103"/>
        <v>0</v>
      </c>
      <c r="CQ161" s="6">
        <f t="shared" si="103"/>
        <v>0</v>
      </c>
      <c r="CR161" s="6">
        <f t="shared" si="103"/>
        <v>0</v>
      </c>
      <c r="CS161" s="6">
        <f t="shared" si="103"/>
        <v>0</v>
      </c>
      <c r="CT161" s="6">
        <f t="shared" si="103"/>
        <v>0</v>
      </c>
      <c r="CU161" s="6">
        <f t="shared" si="103"/>
        <v>0</v>
      </c>
      <c r="CV161" s="6">
        <f t="shared" si="104"/>
        <v>0</v>
      </c>
      <c r="CW161" s="6">
        <f t="shared" si="104"/>
        <v>0</v>
      </c>
      <c r="CX161" s="6">
        <f t="shared" si="104"/>
        <v>0</v>
      </c>
      <c r="CY161" s="6">
        <f t="shared" si="104"/>
        <v>0</v>
      </c>
      <c r="CZ161" s="6">
        <f t="shared" si="104"/>
        <v>0</v>
      </c>
      <c r="DA161" s="6">
        <f t="shared" si="104"/>
        <v>0</v>
      </c>
      <c r="DB161" s="6">
        <f t="shared" si="104"/>
        <v>0</v>
      </c>
      <c r="DC161" s="6">
        <f t="shared" si="104"/>
        <v>0</v>
      </c>
      <c r="DD161" s="6">
        <f t="shared" si="104"/>
        <v>0</v>
      </c>
      <c r="DE161" s="6">
        <f t="shared" si="104"/>
        <v>0</v>
      </c>
      <c r="DF161" s="6">
        <f t="shared" si="104"/>
        <v>0</v>
      </c>
    </row>
    <row r="162" spans="1:110" ht="15.75" thickBot="1" x14ac:dyDescent="0.3">
      <c r="A162" s="297"/>
      <c r="B162" s="378" t="s">
        <v>60</v>
      </c>
      <c r="C162" s="379"/>
      <c r="D162" s="380"/>
      <c r="E162" s="380"/>
      <c r="F162" s="380"/>
      <c r="G162" s="380"/>
      <c r="H162" s="381">
        <f t="shared" ref="H162:BF162" si="106">((H$132-$H$4)/1000)*$P$24*(($C$8/70)^$Z$24)*IF($C$13=1,$AE$24,IF($C$13=2,$AF$24,IF($C$13=3,$AG$24,1)))</f>
        <v>663.65725500917142</v>
      </c>
      <c r="I162" s="381">
        <f t="shared" si="106"/>
        <v>884.87634001222887</v>
      </c>
      <c r="J162" s="381">
        <f t="shared" si="106"/>
        <v>1106.0954250152859</v>
      </c>
      <c r="K162" s="381">
        <f t="shared" si="106"/>
        <v>1327.3145100183428</v>
      </c>
      <c r="L162" s="381">
        <f t="shared" si="106"/>
        <v>1548.5335950214001</v>
      </c>
      <c r="M162" s="381">
        <f t="shared" si="106"/>
        <v>1769.7526800244577</v>
      </c>
      <c r="N162" s="381">
        <f t="shared" si="106"/>
        <v>1990.9717650275145</v>
      </c>
      <c r="O162" s="381">
        <f t="shared" si="106"/>
        <v>2212.1908500305717</v>
      </c>
      <c r="P162" s="381">
        <f t="shared" si="106"/>
        <v>2433.4099350336292</v>
      </c>
      <c r="Q162" s="381">
        <f t="shared" si="106"/>
        <v>2654.6290200366857</v>
      </c>
      <c r="R162" s="381">
        <f t="shared" si="106"/>
        <v>2875.8481050397431</v>
      </c>
      <c r="S162" s="381">
        <f t="shared" si="106"/>
        <v>3097.0671900428001</v>
      </c>
      <c r="T162" s="381">
        <f t="shared" si="106"/>
        <v>3318.286275045858</v>
      </c>
      <c r="U162" s="381">
        <f t="shared" si="106"/>
        <v>3539.5053600489155</v>
      </c>
      <c r="V162" s="381">
        <f t="shared" si="106"/>
        <v>3760.724445051972</v>
      </c>
      <c r="W162" s="381">
        <f t="shared" si="106"/>
        <v>3981.943530055029</v>
      </c>
      <c r="X162" s="381">
        <f t="shared" si="106"/>
        <v>4203.162615058086</v>
      </c>
      <c r="Y162" s="381">
        <f t="shared" si="106"/>
        <v>4424.3817000611434</v>
      </c>
      <c r="Z162" s="381">
        <f t="shared" si="106"/>
        <v>4645.6007850642009</v>
      </c>
      <c r="AA162" s="381">
        <f t="shared" si="106"/>
        <v>4866.8198700672583</v>
      </c>
      <c r="AB162" s="381">
        <f t="shared" si="106"/>
        <v>5088.0389550703148</v>
      </c>
      <c r="AC162" s="381">
        <f t="shared" si="106"/>
        <v>5309.2580400733714</v>
      </c>
      <c r="AD162" s="381">
        <f t="shared" si="106"/>
        <v>5530.4771250764297</v>
      </c>
      <c r="AE162" s="381">
        <f t="shared" si="106"/>
        <v>5751.6962100794863</v>
      </c>
      <c r="AF162" s="381">
        <f t="shared" si="106"/>
        <v>5972.9152950825437</v>
      </c>
      <c r="AG162" s="381">
        <f t="shared" si="106"/>
        <v>6194.1343800856002</v>
      </c>
      <c r="AH162" s="381">
        <f t="shared" si="106"/>
        <v>6415.3534650886568</v>
      </c>
      <c r="AI162" s="381">
        <f t="shared" si="106"/>
        <v>6636.572550091716</v>
      </c>
      <c r="AJ162" s="381">
        <f t="shared" si="106"/>
        <v>6857.7916350947726</v>
      </c>
      <c r="AK162" s="381">
        <f t="shared" si="106"/>
        <v>7079.0107200978309</v>
      </c>
      <c r="AL162" s="381">
        <f t="shared" si="106"/>
        <v>7300.2298051008875</v>
      </c>
      <c r="AM162" s="381">
        <f t="shared" si="106"/>
        <v>7521.448890103944</v>
      </c>
      <c r="AN162" s="381">
        <f t="shared" si="106"/>
        <v>7742.6679751070014</v>
      </c>
      <c r="AO162" s="381">
        <f t="shared" si="106"/>
        <v>7963.887060110058</v>
      </c>
      <c r="AP162" s="381">
        <f t="shared" si="106"/>
        <v>8185.1061451131163</v>
      </c>
      <c r="AQ162" s="381">
        <f t="shared" si="106"/>
        <v>8406.325230116172</v>
      </c>
      <c r="AR162" s="381">
        <f t="shared" si="106"/>
        <v>8627.5443151192285</v>
      </c>
      <c r="AS162" s="381">
        <f t="shared" si="106"/>
        <v>8848.7634001222868</v>
      </c>
      <c r="AT162" s="381">
        <f t="shared" si="106"/>
        <v>9069.9824851253434</v>
      </c>
      <c r="AU162" s="381">
        <f t="shared" si="106"/>
        <v>9291.2015701284017</v>
      </c>
      <c r="AV162" s="381">
        <f t="shared" si="106"/>
        <v>9512.4206551314583</v>
      </c>
      <c r="AW162" s="381">
        <f t="shared" si="106"/>
        <v>9733.6397401345166</v>
      </c>
      <c r="AX162" s="381">
        <f t="shared" si="106"/>
        <v>9954.8588251375731</v>
      </c>
      <c r="AY162" s="381">
        <f t="shared" si="106"/>
        <v>10176.07791014063</v>
      </c>
      <c r="AZ162" s="381">
        <f t="shared" si="106"/>
        <v>10397.296995143688</v>
      </c>
      <c r="BA162" s="381">
        <f t="shared" si="106"/>
        <v>10618.516080146743</v>
      </c>
      <c r="BB162" s="381">
        <f t="shared" si="106"/>
        <v>10839.735165149801</v>
      </c>
      <c r="BC162" s="381">
        <f t="shared" si="106"/>
        <v>11060.954250152859</v>
      </c>
      <c r="BD162" s="381">
        <f t="shared" si="106"/>
        <v>11282.173335155914</v>
      </c>
      <c r="BE162" s="381">
        <f t="shared" si="106"/>
        <v>11503.392420158973</v>
      </c>
      <c r="BF162" s="381">
        <f t="shared" si="106"/>
        <v>11724.611505162031</v>
      </c>
      <c r="BH162" s="6">
        <f t="shared" si="101"/>
        <v>0</v>
      </c>
      <c r="BI162" s="6">
        <f t="shared" si="101"/>
        <v>0</v>
      </c>
      <c r="BJ162" s="6">
        <f t="shared" si="101"/>
        <v>0</v>
      </c>
      <c r="BK162" s="6">
        <f t="shared" si="101"/>
        <v>0</v>
      </c>
      <c r="BL162" s="6">
        <f t="shared" si="101"/>
        <v>0</v>
      </c>
      <c r="BM162" s="6">
        <f t="shared" si="101"/>
        <v>0</v>
      </c>
      <c r="BN162" s="6">
        <f t="shared" si="101"/>
        <v>0</v>
      </c>
      <c r="BO162" s="6">
        <f t="shared" si="101"/>
        <v>0</v>
      </c>
      <c r="BP162" s="6">
        <f t="shared" si="101"/>
        <v>0</v>
      </c>
      <c r="BQ162" s="6">
        <f t="shared" si="101"/>
        <v>0</v>
      </c>
      <c r="BR162" s="6">
        <f t="shared" si="101"/>
        <v>0</v>
      </c>
      <c r="BS162" s="6">
        <f t="shared" si="101"/>
        <v>0</v>
      </c>
      <c r="BT162" s="6">
        <f t="shared" si="101"/>
        <v>0</v>
      </c>
      <c r="BU162" s="6">
        <f t="shared" si="101"/>
        <v>0</v>
      </c>
      <c r="BV162" s="6">
        <f t="shared" si="101"/>
        <v>0</v>
      </c>
      <c r="BW162" s="6">
        <f t="shared" si="101"/>
        <v>0</v>
      </c>
      <c r="BX162" s="6">
        <f t="shared" si="102"/>
        <v>0</v>
      </c>
      <c r="BY162" s="6">
        <f t="shared" si="102"/>
        <v>0</v>
      </c>
      <c r="BZ162" s="6">
        <f t="shared" si="102"/>
        <v>0</v>
      </c>
      <c r="CA162" s="6">
        <f t="shared" si="102"/>
        <v>0</v>
      </c>
      <c r="CB162" s="6">
        <f t="shared" si="102"/>
        <v>0</v>
      </c>
      <c r="CC162" s="6">
        <f t="shared" si="102"/>
        <v>0</v>
      </c>
      <c r="CD162" s="6">
        <f t="shared" si="102"/>
        <v>0</v>
      </c>
      <c r="CE162" s="6">
        <f t="shared" si="102"/>
        <v>0</v>
      </c>
      <c r="CF162" s="6">
        <f t="shared" si="102"/>
        <v>0</v>
      </c>
      <c r="CG162" s="6">
        <f t="shared" si="102"/>
        <v>0</v>
      </c>
      <c r="CH162" s="6">
        <f t="shared" si="102"/>
        <v>0</v>
      </c>
      <c r="CI162" s="6">
        <f t="shared" si="102"/>
        <v>0</v>
      </c>
      <c r="CJ162" s="6">
        <f t="shared" si="102"/>
        <v>0</v>
      </c>
      <c r="CK162" s="6">
        <f t="shared" si="102"/>
        <v>0</v>
      </c>
      <c r="CL162" s="6">
        <f t="shared" si="102"/>
        <v>0</v>
      </c>
      <c r="CM162" s="6">
        <f t="shared" si="102"/>
        <v>0</v>
      </c>
      <c r="CN162" s="6">
        <f t="shared" si="103"/>
        <v>0</v>
      </c>
      <c r="CO162" s="6">
        <f t="shared" si="103"/>
        <v>0</v>
      </c>
      <c r="CP162" s="6">
        <f t="shared" si="103"/>
        <v>0</v>
      </c>
      <c r="CQ162" s="6">
        <f t="shared" si="103"/>
        <v>0</v>
      </c>
      <c r="CR162" s="6">
        <f t="shared" si="103"/>
        <v>0</v>
      </c>
      <c r="CS162" s="6">
        <f t="shared" si="103"/>
        <v>0</v>
      </c>
      <c r="CT162" s="6">
        <f t="shared" si="103"/>
        <v>0</v>
      </c>
      <c r="CU162" s="6">
        <f t="shared" si="103"/>
        <v>0</v>
      </c>
      <c r="CV162" s="6">
        <f t="shared" si="104"/>
        <v>0</v>
      </c>
      <c r="CW162" s="6">
        <f t="shared" si="104"/>
        <v>0</v>
      </c>
      <c r="CX162" s="6">
        <f t="shared" si="104"/>
        <v>0</v>
      </c>
      <c r="CY162" s="6">
        <f t="shared" si="104"/>
        <v>0</v>
      </c>
      <c r="CZ162" s="6">
        <f t="shared" si="104"/>
        <v>0</v>
      </c>
      <c r="DA162" s="6">
        <f t="shared" si="104"/>
        <v>0</v>
      </c>
      <c r="DB162" s="6">
        <f t="shared" si="104"/>
        <v>0</v>
      </c>
      <c r="DC162" s="6">
        <f t="shared" si="104"/>
        <v>0</v>
      </c>
      <c r="DD162" s="6">
        <f t="shared" si="104"/>
        <v>0</v>
      </c>
      <c r="DE162" s="6">
        <f t="shared" si="104"/>
        <v>0</v>
      </c>
      <c r="DF162" s="6">
        <f t="shared" si="104"/>
        <v>0</v>
      </c>
    </row>
    <row r="163" spans="1:110" x14ac:dyDescent="0.25">
      <c r="B163" s="408"/>
      <c r="C163" s="408"/>
      <c r="D163" s="408"/>
      <c r="E163" s="408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  <c r="AA163" s="408"/>
      <c r="AB163" s="408"/>
      <c r="AC163" s="408"/>
      <c r="AD163" s="408"/>
      <c r="AE163" s="408"/>
      <c r="AF163" s="408"/>
      <c r="AG163" s="408"/>
      <c r="AH163" s="408"/>
      <c r="AI163" s="408"/>
      <c r="AJ163" s="408"/>
      <c r="AK163" s="408"/>
      <c r="AL163" s="408"/>
      <c r="AM163" s="408"/>
      <c r="AN163" s="408"/>
      <c r="AO163" s="408"/>
      <c r="AP163" s="408"/>
      <c r="AQ163" s="408"/>
      <c r="AR163" s="408"/>
      <c r="AS163" s="408"/>
      <c r="AT163" s="408"/>
      <c r="AU163" s="408"/>
      <c r="AV163" s="408"/>
      <c r="AW163" s="408"/>
      <c r="AX163" s="408"/>
      <c r="AY163" s="408"/>
      <c r="AZ163" s="408"/>
      <c r="BA163" s="408"/>
      <c r="BB163" s="408"/>
      <c r="BC163" s="408"/>
      <c r="BD163" s="408"/>
      <c r="BE163" s="408"/>
      <c r="BF163" s="408"/>
    </row>
    <row r="164" spans="1:110" ht="15.75" thickBot="1" x14ac:dyDescent="0.3">
      <c r="B164" s="382"/>
      <c r="C164" s="382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  <c r="Y164" s="408"/>
      <c r="Z164" s="408"/>
      <c r="AA164" s="408"/>
      <c r="AB164" s="408"/>
      <c r="AC164" s="408"/>
      <c r="AD164" s="408"/>
      <c r="AE164" s="408"/>
      <c r="AF164" s="408"/>
      <c r="AG164" s="408"/>
      <c r="AH164" s="408"/>
      <c r="AI164" s="408"/>
      <c r="AJ164" s="408"/>
      <c r="AK164" s="408"/>
      <c r="AL164" s="408"/>
      <c r="AM164" s="408"/>
      <c r="AN164" s="408"/>
      <c r="AO164" s="408"/>
      <c r="AP164" s="408"/>
      <c r="AQ164" s="408"/>
      <c r="AR164" s="408"/>
      <c r="AS164" s="408"/>
      <c r="AT164" s="408"/>
      <c r="AU164" s="408"/>
      <c r="AV164" s="408"/>
      <c r="AW164" s="408"/>
      <c r="AX164" s="408"/>
      <c r="AY164" s="408"/>
      <c r="AZ164" s="408"/>
      <c r="BA164" s="408"/>
      <c r="BB164" s="408"/>
      <c r="BC164" s="408"/>
      <c r="BD164" s="408"/>
      <c r="BE164" s="408"/>
      <c r="BF164" s="408"/>
    </row>
    <row r="165" spans="1:110" ht="15.75" thickBot="1" x14ac:dyDescent="0.3">
      <c r="B165" s="387" t="s">
        <v>26</v>
      </c>
      <c r="C165" s="388"/>
      <c r="D165" s="389" t="s">
        <v>27</v>
      </c>
      <c r="E165" s="390" t="s">
        <v>16</v>
      </c>
      <c r="F165" s="390" t="s">
        <v>14</v>
      </c>
      <c r="G165" s="391" t="s">
        <v>28</v>
      </c>
      <c r="H165" s="392" t="s">
        <v>29</v>
      </c>
      <c r="I165" s="393"/>
      <c r="J165" s="393"/>
      <c r="K165" s="393"/>
      <c r="L165" s="393"/>
      <c r="M165" s="393"/>
      <c r="N165" s="393"/>
      <c r="O165" s="393"/>
      <c r="P165" s="393"/>
      <c r="Q165" s="393"/>
      <c r="R165" s="393"/>
      <c r="S165" s="393"/>
      <c r="T165" s="393"/>
      <c r="U165" s="393"/>
      <c r="V165" s="393"/>
      <c r="W165" s="393"/>
      <c r="X165" s="393"/>
      <c r="Y165" s="393"/>
      <c r="Z165" s="393"/>
      <c r="AA165" s="393"/>
      <c r="AB165" s="393"/>
      <c r="AC165" s="393"/>
      <c r="AD165" s="393"/>
      <c r="AE165" s="393"/>
      <c r="AF165" s="393"/>
      <c r="AG165" s="393"/>
      <c r="AH165" s="393"/>
      <c r="AI165" s="393"/>
      <c r="AJ165" s="393"/>
      <c r="AK165" s="393"/>
      <c r="AL165" s="393"/>
      <c r="AM165" s="393"/>
      <c r="AN165" s="393"/>
      <c r="AO165" s="393"/>
      <c r="AP165" s="393"/>
      <c r="AQ165" s="393"/>
      <c r="AR165" s="393"/>
      <c r="AS165" s="393"/>
      <c r="AT165" s="393"/>
      <c r="AU165" s="393"/>
      <c r="AV165" s="393"/>
      <c r="AW165" s="393"/>
      <c r="AX165" s="393"/>
      <c r="AY165" s="393"/>
      <c r="AZ165" s="393"/>
      <c r="BA165" s="393"/>
      <c r="BB165" s="393"/>
      <c r="BC165" s="393"/>
      <c r="BD165" s="393"/>
      <c r="BE165" s="393"/>
      <c r="BF165" s="394"/>
    </row>
    <row r="166" spans="1:110" ht="15.75" thickBot="1" x14ac:dyDescent="0.3">
      <c r="B166" s="395"/>
      <c r="C166" s="396"/>
      <c r="D166" s="397"/>
      <c r="E166" s="398"/>
      <c r="F166" s="398"/>
      <c r="G166" s="399"/>
      <c r="H166" s="400">
        <v>500</v>
      </c>
      <c r="I166" s="401">
        <v>550</v>
      </c>
      <c r="J166" s="402">
        <v>600</v>
      </c>
      <c r="K166" s="403">
        <v>650</v>
      </c>
      <c r="L166" s="403">
        <v>700</v>
      </c>
      <c r="M166" s="403">
        <v>750</v>
      </c>
      <c r="N166" s="403">
        <v>800</v>
      </c>
      <c r="O166" s="403">
        <v>850</v>
      </c>
      <c r="P166" s="403">
        <v>900</v>
      </c>
      <c r="Q166" s="403">
        <v>950</v>
      </c>
      <c r="R166" s="403">
        <v>1000</v>
      </c>
      <c r="S166" s="403">
        <v>1050</v>
      </c>
      <c r="T166" s="403">
        <v>1100</v>
      </c>
      <c r="U166" s="403">
        <v>1150</v>
      </c>
      <c r="V166" s="403">
        <v>1200</v>
      </c>
      <c r="W166" s="403">
        <v>1250</v>
      </c>
      <c r="X166" s="403">
        <v>1300</v>
      </c>
      <c r="Y166" s="403">
        <v>1350</v>
      </c>
      <c r="Z166" s="403">
        <v>1400</v>
      </c>
      <c r="AA166" s="403">
        <v>1450</v>
      </c>
      <c r="AB166" s="403">
        <v>1500</v>
      </c>
      <c r="AC166" s="403">
        <v>1550</v>
      </c>
      <c r="AD166" s="403">
        <v>1600</v>
      </c>
      <c r="AE166" s="403">
        <v>1650</v>
      </c>
      <c r="AF166" s="403">
        <v>1700</v>
      </c>
      <c r="AG166" s="403">
        <v>1750</v>
      </c>
      <c r="AH166" s="403">
        <v>1800</v>
      </c>
      <c r="AI166" s="403">
        <v>1850</v>
      </c>
      <c r="AJ166" s="403">
        <v>1900</v>
      </c>
      <c r="AK166" s="403">
        <v>1950</v>
      </c>
      <c r="AL166" s="403">
        <v>2000</v>
      </c>
      <c r="AM166" s="403">
        <v>2050</v>
      </c>
      <c r="AN166" s="403">
        <v>2100</v>
      </c>
      <c r="AO166" s="403">
        <v>2150</v>
      </c>
      <c r="AP166" s="403">
        <v>2200</v>
      </c>
      <c r="AQ166" s="403">
        <v>2250</v>
      </c>
      <c r="AR166" s="403">
        <v>2300</v>
      </c>
      <c r="AS166" s="403">
        <v>2350</v>
      </c>
      <c r="AT166" s="403">
        <v>2400</v>
      </c>
      <c r="AU166" s="403">
        <v>2450</v>
      </c>
      <c r="AV166" s="403">
        <v>2500</v>
      </c>
      <c r="AW166" s="403">
        <v>2550</v>
      </c>
      <c r="AX166" s="403">
        <v>2600</v>
      </c>
      <c r="AY166" s="403">
        <v>2650</v>
      </c>
      <c r="AZ166" s="403">
        <v>2700</v>
      </c>
      <c r="BA166" s="403">
        <v>2750</v>
      </c>
      <c r="BB166" s="403">
        <v>2800</v>
      </c>
      <c r="BC166" s="403">
        <v>2850</v>
      </c>
      <c r="BD166" s="403">
        <v>2900</v>
      </c>
      <c r="BE166" s="404">
        <v>2950</v>
      </c>
      <c r="BF166" s="405">
        <v>3000</v>
      </c>
    </row>
    <row r="167" spans="1:110" x14ac:dyDescent="0.25">
      <c r="A167" s="297" t="s">
        <v>23</v>
      </c>
      <c r="B167" s="346" t="s">
        <v>62</v>
      </c>
      <c r="C167" s="409"/>
      <c r="D167" s="410"/>
      <c r="E167" s="410"/>
      <c r="F167" s="410"/>
      <c r="G167" s="410"/>
      <c r="H167" s="349">
        <f t="shared" ref="H167:BF167" si="107">((H$166-$H$4)/1000)*$M$55*(($C$8/70)^$W$55)*IF($C$13=1,$AE$55,IF($C$13=2,$AF$55,IF($C$13=3,$AG$55,1)))</f>
        <v>319.75658207393889</v>
      </c>
      <c r="I167" s="349">
        <f t="shared" si="107"/>
        <v>426.34210943191857</v>
      </c>
      <c r="J167" s="349">
        <f t="shared" si="107"/>
        <v>532.9276367898982</v>
      </c>
      <c r="K167" s="349">
        <f t="shared" si="107"/>
        <v>639.51316414787777</v>
      </c>
      <c r="L167" s="349">
        <f t="shared" si="107"/>
        <v>746.09869150585735</v>
      </c>
      <c r="M167" s="349">
        <f t="shared" si="107"/>
        <v>852.68421886383715</v>
      </c>
      <c r="N167" s="349">
        <f t="shared" si="107"/>
        <v>959.26974622181683</v>
      </c>
      <c r="O167" s="349">
        <f t="shared" si="107"/>
        <v>1065.8552735797964</v>
      </c>
      <c r="P167" s="349">
        <f t="shared" si="107"/>
        <v>1172.440800937776</v>
      </c>
      <c r="Q167" s="349">
        <f t="shared" si="107"/>
        <v>1279.0263282957555</v>
      </c>
      <c r="R167" s="349">
        <f t="shared" si="107"/>
        <v>1385.6118556537353</v>
      </c>
      <c r="S167" s="349">
        <f t="shared" si="107"/>
        <v>1492.1973830117147</v>
      </c>
      <c r="T167" s="349">
        <f t="shared" si="107"/>
        <v>1598.7829103696945</v>
      </c>
      <c r="U167" s="349">
        <f t="shared" si="107"/>
        <v>1705.3684377276743</v>
      </c>
      <c r="V167" s="349">
        <f t="shared" si="107"/>
        <v>1811.9539650856536</v>
      </c>
      <c r="W167" s="349">
        <f t="shared" si="107"/>
        <v>1918.5394924436337</v>
      </c>
      <c r="X167" s="349">
        <f t="shared" si="107"/>
        <v>2025.1250198016128</v>
      </c>
      <c r="Y167" s="349">
        <f t="shared" si="107"/>
        <v>2131.7105471595928</v>
      </c>
      <c r="Z167" s="349">
        <f t="shared" si="107"/>
        <v>2238.2960745175728</v>
      </c>
      <c r="AA167" s="349">
        <f t="shared" si="107"/>
        <v>2344.881601875552</v>
      </c>
      <c r="AB167" s="349">
        <f t="shared" si="107"/>
        <v>2451.4671292335315</v>
      </c>
      <c r="AC167" s="349">
        <f t="shared" si="107"/>
        <v>2558.0526565915111</v>
      </c>
      <c r="AD167" s="349">
        <f t="shared" si="107"/>
        <v>2664.6381839494911</v>
      </c>
      <c r="AE167" s="349">
        <f t="shared" si="107"/>
        <v>2771.2237113074707</v>
      </c>
      <c r="AF167" s="349">
        <f t="shared" si="107"/>
        <v>2877.8092386654503</v>
      </c>
      <c r="AG167" s="349">
        <f t="shared" si="107"/>
        <v>2984.3947660234294</v>
      </c>
      <c r="AH167" s="349">
        <f t="shared" si="107"/>
        <v>3090.9802933814094</v>
      </c>
      <c r="AI167" s="349">
        <f t="shared" si="107"/>
        <v>3197.565820739389</v>
      </c>
      <c r="AJ167" s="349">
        <f t="shared" si="107"/>
        <v>3304.151348097369</v>
      </c>
      <c r="AK167" s="349">
        <f t="shared" si="107"/>
        <v>3410.7368754553486</v>
      </c>
      <c r="AL167" s="349">
        <f t="shared" si="107"/>
        <v>3517.3224028133277</v>
      </c>
      <c r="AM167" s="349">
        <f t="shared" si="107"/>
        <v>3623.9079301713073</v>
      </c>
      <c r="AN167" s="349">
        <f t="shared" si="107"/>
        <v>3730.4934575292868</v>
      </c>
      <c r="AO167" s="349">
        <f t="shared" si="107"/>
        <v>3837.0789848872673</v>
      </c>
      <c r="AP167" s="349">
        <f t="shared" si="107"/>
        <v>3943.6645122452469</v>
      </c>
      <c r="AQ167" s="349">
        <f t="shared" si="107"/>
        <v>4050.2500396032256</v>
      </c>
      <c r="AR167" s="349">
        <f t="shared" si="107"/>
        <v>4156.8355669612056</v>
      </c>
      <c r="AS167" s="349">
        <f t="shared" si="107"/>
        <v>4263.4210943191856</v>
      </c>
      <c r="AT167" s="349">
        <f t="shared" si="107"/>
        <v>4370.0066216771647</v>
      </c>
      <c r="AU167" s="349">
        <f t="shared" si="107"/>
        <v>4476.5921490351457</v>
      </c>
      <c r="AV167" s="349">
        <f t="shared" si="107"/>
        <v>4583.1776763931239</v>
      </c>
      <c r="AW167" s="349">
        <f t="shared" si="107"/>
        <v>4689.7632037511039</v>
      </c>
      <c r="AX167" s="349">
        <f t="shared" si="107"/>
        <v>4796.3487311090839</v>
      </c>
      <c r="AY167" s="349">
        <f t="shared" si="107"/>
        <v>4902.934258467063</v>
      </c>
      <c r="AZ167" s="349">
        <f t="shared" si="107"/>
        <v>5009.5197858250431</v>
      </c>
      <c r="BA167" s="349">
        <f t="shared" si="107"/>
        <v>5116.1053131830222</v>
      </c>
      <c r="BB167" s="349">
        <f t="shared" si="107"/>
        <v>5222.6908405410022</v>
      </c>
      <c r="BC167" s="349">
        <f t="shared" si="107"/>
        <v>5329.2763678989822</v>
      </c>
      <c r="BD167" s="349">
        <f t="shared" si="107"/>
        <v>5435.8618952569605</v>
      </c>
      <c r="BE167" s="349">
        <f t="shared" si="107"/>
        <v>5542.4474226149414</v>
      </c>
      <c r="BF167" s="349">
        <f t="shared" si="107"/>
        <v>5649.0329499729214</v>
      </c>
    </row>
    <row r="168" spans="1:110" x14ac:dyDescent="0.25">
      <c r="A168" s="297"/>
      <c r="B168" s="350" t="s">
        <v>63</v>
      </c>
      <c r="C168" s="411"/>
      <c r="D168" s="412"/>
      <c r="E168" s="412"/>
      <c r="F168" s="412"/>
      <c r="G168" s="412"/>
      <c r="H168" s="353">
        <f t="shared" ref="H168:BF168" si="108">((H$166-$H$4)/1000)*$N$55*(($C$8/70)^$X$55)*IF($C$13=1,$AE$55,IF($C$13=2,$AF$55,IF($C$13=3,$AG$55,1)))</f>
        <v>375.49117110069346</v>
      </c>
      <c r="I168" s="353">
        <f t="shared" si="108"/>
        <v>500.65489480092458</v>
      </c>
      <c r="J168" s="353">
        <f t="shared" si="108"/>
        <v>625.81861850115581</v>
      </c>
      <c r="K168" s="353">
        <f t="shared" si="108"/>
        <v>750.98234220138693</v>
      </c>
      <c r="L168" s="353">
        <f t="shared" si="108"/>
        <v>876.14606590161804</v>
      </c>
      <c r="M168" s="353">
        <f t="shared" si="108"/>
        <v>1001.3097896018492</v>
      </c>
      <c r="N168" s="353">
        <f t="shared" si="108"/>
        <v>1126.4735133020804</v>
      </c>
      <c r="O168" s="353">
        <f t="shared" si="108"/>
        <v>1251.6372370023116</v>
      </c>
      <c r="P168" s="353">
        <f t="shared" si="108"/>
        <v>1376.8009607025429</v>
      </c>
      <c r="Q168" s="353">
        <f t="shared" si="108"/>
        <v>1501.9646844027739</v>
      </c>
      <c r="R168" s="353">
        <f t="shared" si="108"/>
        <v>1627.1284081030051</v>
      </c>
      <c r="S168" s="353">
        <f t="shared" si="108"/>
        <v>1752.2921318032361</v>
      </c>
      <c r="T168" s="353">
        <f t="shared" si="108"/>
        <v>1877.4558555034673</v>
      </c>
      <c r="U168" s="353">
        <f t="shared" si="108"/>
        <v>2002.6195792036983</v>
      </c>
      <c r="V168" s="353">
        <f t="shared" si="108"/>
        <v>2127.7833029039298</v>
      </c>
      <c r="W168" s="353">
        <f t="shared" si="108"/>
        <v>2252.9470266041608</v>
      </c>
      <c r="X168" s="353">
        <f t="shared" si="108"/>
        <v>2378.1107503043918</v>
      </c>
      <c r="Y168" s="353">
        <f t="shared" si="108"/>
        <v>2503.2744740046232</v>
      </c>
      <c r="Z168" s="353">
        <f t="shared" si="108"/>
        <v>2628.4381977048547</v>
      </c>
      <c r="AA168" s="353">
        <f t="shared" si="108"/>
        <v>2753.6019214050857</v>
      </c>
      <c r="AB168" s="353">
        <f t="shared" si="108"/>
        <v>2878.7656451053163</v>
      </c>
      <c r="AC168" s="353">
        <f t="shared" si="108"/>
        <v>3003.9293688055477</v>
      </c>
      <c r="AD168" s="353">
        <f t="shared" si="108"/>
        <v>3129.0930925057787</v>
      </c>
      <c r="AE168" s="353">
        <f t="shared" si="108"/>
        <v>3254.2568162060102</v>
      </c>
      <c r="AF168" s="353">
        <f t="shared" si="108"/>
        <v>3379.4205399062412</v>
      </c>
      <c r="AG168" s="353">
        <f t="shared" si="108"/>
        <v>3504.5842636064722</v>
      </c>
      <c r="AH168" s="353">
        <f t="shared" si="108"/>
        <v>3629.7479873067032</v>
      </c>
      <c r="AI168" s="353">
        <f t="shared" si="108"/>
        <v>3754.9117110069346</v>
      </c>
      <c r="AJ168" s="353">
        <f t="shared" si="108"/>
        <v>3880.0754347071656</v>
      </c>
      <c r="AK168" s="353">
        <f t="shared" si="108"/>
        <v>4005.2391584073966</v>
      </c>
      <c r="AL168" s="353">
        <f t="shared" si="108"/>
        <v>4130.4028821076281</v>
      </c>
      <c r="AM168" s="353">
        <f t="shared" si="108"/>
        <v>4255.5666058078596</v>
      </c>
      <c r="AN168" s="353">
        <f t="shared" si="108"/>
        <v>4380.7303295080901</v>
      </c>
      <c r="AO168" s="353">
        <f t="shared" si="108"/>
        <v>4505.8940532083216</v>
      </c>
      <c r="AP168" s="353">
        <f t="shared" si="108"/>
        <v>4631.057776908553</v>
      </c>
      <c r="AQ168" s="353">
        <f t="shared" si="108"/>
        <v>4756.2215006087836</v>
      </c>
      <c r="AR168" s="353">
        <f t="shared" si="108"/>
        <v>4881.385224309015</v>
      </c>
      <c r="AS168" s="353">
        <f t="shared" si="108"/>
        <v>5006.5489480092465</v>
      </c>
      <c r="AT168" s="353">
        <f t="shared" si="108"/>
        <v>5131.7126717094761</v>
      </c>
      <c r="AU168" s="353">
        <f t="shared" si="108"/>
        <v>5256.8763954097094</v>
      </c>
      <c r="AV168" s="353">
        <f t="shared" si="108"/>
        <v>5382.040119109939</v>
      </c>
      <c r="AW168" s="353">
        <f t="shared" si="108"/>
        <v>5507.2038428101714</v>
      </c>
      <c r="AX168" s="353">
        <f t="shared" si="108"/>
        <v>5632.367566510402</v>
      </c>
      <c r="AY168" s="353">
        <f t="shared" si="108"/>
        <v>5757.5312902106325</v>
      </c>
      <c r="AZ168" s="353">
        <f t="shared" si="108"/>
        <v>5882.6950139108649</v>
      </c>
      <c r="BA168" s="353">
        <f t="shared" si="108"/>
        <v>6007.8587376110954</v>
      </c>
      <c r="BB168" s="353">
        <f t="shared" si="108"/>
        <v>6133.0224613113269</v>
      </c>
      <c r="BC168" s="353">
        <f t="shared" si="108"/>
        <v>6258.1861850115574</v>
      </c>
      <c r="BD168" s="353">
        <f t="shared" si="108"/>
        <v>6383.349908711788</v>
      </c>
      <c r="BE168" s="353">
        <f t="shared" si="108"/>
        <v>6508.5136324120203</v>
      </c>
      <c r="BF168" s="353">
        <f t="shared" si="108"/>
        <v>6633.6773561122509</v>
      </c>
      <c r="BH168" s="6">
        <f t="shared" ref="BH168:BW169" si="109">H174/H168</f>
        <v>1.348592636269824</v>
      </c>
      <c r="BI168" s="6">
        <f t="shared" si="109"/>
        <v>1.3485926362698244</v>
      </c>
      <c r="BJ168" s="6">
        <f t="shared" si="109"/>
        <v>1.3485926362698242</v>
      </c>
      <c r="BK168" s="6">
        <f t="shared" si="109"/>
        <v>1.348592636269824</v>
      </c>
      <c r="BL168" s="6">
        <f t="shared" si="109"/>
        <v>1.348592636269824</v>
      </c>
      <c r="BM168" s="6">
        <f t="shared" si="109"/>
        <v>1.3485926362698244</v>
      </c>
      <c r="BN168" s="6">
        <f t="shared" si="109"/>
        <v>1.3485926362698242</v>
      </c>
      <c r="BO168" s="6">
        <f t="shared" si="109"/>
        <v>1.3485926362698242</v>
      </c>
      <c r="BP168" s="6">
        <f t="shared" si="109"/>
        <v>1.3485926362698242</v>
      </c>
      <c r="BQ168" s="6">
        <f t="shared" si="109"/>
        <v>1.348592636269824</v>
      </c>
      <c r="BR168" s="6">
        <f t="shared" si="109"/>
        <v>1.3485926362698242</v>
      </c>
      <c r="BS168" s="6">
        <f t="shared" si="109"/>
        <v>1.348592636269824</v>
      </c>
      <c r="BT168" s="6">
        <f t="shared" si="109"/>
        <v>1.3485926362698244</v>
      </c>
      <c r="BU168" s="6">
        <f t="shared" si="109"/>
        <v>1.3485926362698244</v>
      </c>
      <c r="BV168" s="6">
        <f t="shared" si="109"/>
        <v>1.3485926362698242</v>
      </c>
      <c r="BW168" s="6">
        <f t="shared" si="109"/>
        <v>1.3485926362698242</v>
      </c>
      <c r="BX168" s="6">
        <f t="shared" ref="BX168:CM169" si="110">X174/X168</f>
        <v>1.3485926362698244</v>
      </c>
      <c r="BY168" s="6">
        <f t="shared" si="110"/>
        <v>1.3485926362698242</v>
      </c>
      <c r="BZ168" s="6">
        <f t="shared" si="110"/>
        <v>1.3485926362698242</v>
      </c>
      <c r="CA168" s="6">
        <f t="shared" si="110"/>
        <v>1.3485926362698242</v>
      </c>
      <c r="CB168" s="6">
        <f t="shared" si="110"/>
        <v>1.3485926362698244</v>
      </c>
      <c r="CC168" s="6">
        <f t="shared" si="110"/>
        <v>1.348592636269824</v>
      </c>
      <c r="CD168" s="6">
        <f t="shared" si="110"/>
        <v>1.3485926362698244</v>
      </c>
      <c r="CE168" s="6">
        <f t="shared" si="110"/>
        <v>1.3485926362698242</v>
      </c>
      <c r="CF168" s="6">
        <f t="shared" si="110"/>
        <v>1.3485926362698246</v>
      </c>
      <c r="CG168" s="6">
        <f t="shared" si="110"/>
        <v>1.348592636269824</v>
      </c>
      <c r="CH168" s="6">
        <f t="shared" si="110"/>
        <v>1.3485926362698244</v>
      </c>
      <c r="CI168" s="6">
        <f t="shared" si="110"/>
        <v>1.3485926362698244</v>
      </c>
      <c r="CJ168" s="6">
        <f t="shared" si="110"/>
        <v>1.3485926362698242</v>
      </c>
      <c r="CK168" s="6">
        <f t="shared" si="110"/>
        <v>1.3485926362698244</v>
      </c>
      <c r="CL168" s="6">
        <f t="shared" si="110"/>
        <v>1.3485926362698244</v>
      </c>
      <c r="CM168" s="6">
        <f t="shared" si="110"/>
        <v>1.3485926362698242</v>
      </c>
      <c r="CN168" s="6">
        <f t="shared" ref="CN168:DC169" si="111">AN174/AN168</f>
        <v>1.3485926362698242</v>
      </c>
      <c r="CO168" s="6">
        <f t="shared" si="111"/>
        <v>1.3485926362698242</v>
      </c>
      <c r="CP168" s="6">
        <f t="shared" si="111"/>
        <v>1.3485926362698244</v>
      </c>
      <c r="CQ168" s="6">
        <f t="shared" si="111"/>
        <v>1.3485926362698244</v>
      </c>
      <c r="CR168" s="6">
        <f t="shared" si="111"/>
        <v>1.3485926362698242</v>
      </c>
      <c r="CS168" s="6">
        <f t="shared" si="111"/>
        <v>1.3485926362698242</v>
      </c>
      <c r="CT168" s="6">
        <f t="shared" si="111"/>
        <v>1.3485926362698244</v>
      </c>
      <c r="CU168" s="6">
        <f t="shared" si="111"/>
        <v>1.3485926362698242</v>
      </c>
      <c r="CV168" s="6">
        <f t="shared" si="111"/>
        <v>1.3485926362698242</v>
      </c>
      <c r="CW168" s="6">
        <f t="shared" si="111"/>
        <v>1.3485926362698242</v>
      </c>
      <c r="CX168" s="6">
        <f t="shared" si="111"/>
        <v>1.3485926362698242</v>
      </c>
      <c r="CY168" s="6">
        <f t="shared" si="111"/>
        <v>1.3485926362698244</v>
      </c>
      <c r="CZ168" s="6">
        <f t="shared" si="111"/>
        <v>1.3485926362698242</v>
      </c>
      <c r="DA168" s="6">
        <f t="shared" si="111"/>
        <v>1.348592636269824</v>
      </c>
      <c r="DB168" s="6">
        <f t="shared" si="111"/>
        <v>1.3485926362698244</v>
      </c>
      <c r="DC168" s="6">
        <f t="shared" si="111"/>
        <v>1.3485926362698244</v>
      </c>
      <c r="DD168" s="6">
        <f t="shared" ref="CV168:DF169" si="112">BD174/BD168</f>
        <v>1.3485926362698244</v>
      </c>
      <c r="DE168" s="6">
        <f t="shared" si="112"/>
        <v>1.3485926362698242</v>
      </c>
      <c r="DF168" s="6">
        <f t="shared" si="112"/>
        <v>1.3485926362698242</v>
      </c>
    </row>
    <row r="169" spans="1:110" x14ac:dyDescent="0.25">
      <c r="A169" s="297"/>
      <c r="B169" s="350" t="s">
        <v>64</v>
      </c>
      <c r="C169" s="411"/>
      <c r="D169" s="412"/>
      <c r="E169" s="412"/>
      <c r="F169" s="412"/>
      <c r="G169" s="412"/>
      <c r="H169" s="353">
        <f t="shared" ref="H169:BF169" si="113">((H$166-$H$4)/1000)*$P$55*(($C$8/70)^$Z$55)*IF($C$13=1,$AE$55,IF($C$13=2,$AF$55,IF($C$13=3,$AG$55,1)))</f>
        <v>405.74671966146883</v>
      </c>
      <c r="I169" s="353">
        <f t="shared" si="113"/>
        <v>540.99562621529185</v>
      </c>
      <c r="J169" s="353">
        <f t="shared" si="113"/>
        <v>676.2445327691147</v>
      </c>
      <c r="K169" s="353">
        <f t="shared" si="113"/>
        <v>811.49343932293766</v>
      </c>
      <c r="L169" s="353">
        <f t="shared" si="113"/>
        <v>946.74234587676051</v>
      </c>
      <c r="M169" s="353">
        <f t="shared" si="113"/>
        <v>1081.9912524305837</v>
      </c>
      <c r="N169" s="353">
        <f t="shared" si="113"/>
        <v>1217.2401589844067</v>
      </c>
      <c r="O169" s="353">
        <f t="shared" si="113"/>
        <v>1352.4890655382294</v>
      </c>
      <c r="P169" s="353">
        <f t="shared" si="113"/>
        <v>1487.7379720920524</v>
      </c>
      <c r="Q169" s="353">
        <f t="shared" si="113"/>
        <v>1622.9868786458753</v>
      </c>
      <c r="R169" s="353">
        <f t="shared" si="113"/>
        <v>1758.2357851996983</v>
      </c>
      <c r="S169" s="353">
        <f t="shared" si="113"/>
        <v>1893.484691753521</v>
      </c>
      <c r="T169" s="353">
        <f t="shared" si="113"/>
        <v>2028.733598307344</v>
      </c>
      <c r="U169" s="353">
        <f t="shared" si="113"/>
        <v>2163.9825048611674</v>
      </c>
      <c r="V169" s="353">
        <f t="shared" si="113"/>
        <v>2299.2314114149899</v>
      </c>
      <c r="W169" s="353">
        <f t="shared" si="113"/>
        <v>2434.4803179688133</v>
      </c>
      <c r="X169" s="353">
        <f t="shared" si="113"/>
        <v>2569.7292245226358</v>
      </c>
      <c r="Y169" s="353">
        <f t="shared" si="113"/>
        <v>2704.9781310764588</v>
      </c>
      <c r="Z169" s="353">
        <f t="shared" si="113"/>
        <v>2840.2270376302813</v>
      </c>
      <c r="AA169" s="353">
        <f t="shared" si="113"/>
        <v>2975.4759441841047</v>
      </c>
      <c r="AB169" s="353">
        <f t="shared" si="113"/>
        <v>3110.7248507379277</v>
      </c>
      <c r="AC169" s="353">
        <f t="shared" si="113"/>
        <v>3245.9737572917506</v>
      </c>
      <c r="AD169" s="353">
        <f t="shared" si="113"/>
        <v>3381.2226638455736</v>
      </c>
      <c r="AE169" s="353">
        <f t="shared" si="113"/>
        <v>3516.4715703993966</v>
      </c>
      <c r="AF169" s="353">
        <f t="shared" si="113"/>
        <v>3651.72047695322</v>
      </c>
      <c r="AG169" s="353">
        <f t="shared" si="113"/>
        <v>3786.969383507042</v>
      </c>
      <c r="AH169" s="353">
        <f t="shared" si="113"/>
        <v>3922.218290060865</v>
      </c>
      <c r="AI169" s="353">
        <f t="shared" si="113"/>
        <v>4057.467196614688</v>
      </c>
      <c r="AJ169" s="353">
        <f t="shared" si="113"/>
        <v>4192.7161031685109</v>
      </c>
      <c r="AK169" s="353">
        <f t="shared" si="113"/>
        <v>4327.9650097223348</v>
      </c>
      <c r="AL169" s="353">
        <f t="shared" si="113"/>
        <v>4463.2139162761569</v>
      </c>
      <c r="AM169" s="353">
        <f t="shared" si="113"/>
        <v>4598.4628228299798</v>
      </c>
      <c r="AN169" s="353">
        <f t="shared" si="113"/>
        <v>4733.7117293838037</v>
      </c>
      <c r="AO169" s="353">
        <f t="shared" si="113"/>
        <v>4868.9606359376266</v>
      </c>
      <c r="AP169" s="353">
        <f t="shared" si="113"/>
        <v>5004.2095424914487</v>
      </c>
      <c r="AQ169" s="353">
        <f t="shared" si="113"/>
        <v>5139.4584490452717</v>
      </c>
      <c r="AR169" s="353">
        <f t="shared" si="113"/>
        <v>5274.7073555990955</v>
      </c>
      <c r="AS169" s="353">
        <f t="shared" si="113"/>
        <v>5409.9562621529176</v>
      </c>
      <c r="AT169" s="353">
        <f t="shared" si="113"/>
        <v>5545.2051687067406</v>
      </c>
      <c r="AU169" s="353">
        <f t="shared" si="113"/>
        <v>5680.4540752605626</v>
      </c>
      <c r="AV169" s="353">
        <f t="shared" si="113"/>
        <v>5815.7029818143865</v>
      </c>
      <c r="AW169" s="353">
        <f t="shared" si="113"/>
        <v>5950.9518883682094</v>
      </c>
      <c r="AX169" s="353">
        <f t="shared" si="113"/>
        <v>6086.2007949220315</v>
      </c>
      <c r="AY169" s="353">
        <f t="shared" si="113"/>
        <v>6221.4497014758554</v>
      </c>
      <c r="AZ169" s="353">
        <f t="shared" si="113"/>
        <v>6356.6986080296783</v>
      </c>
      <c r="BA169" s="353">
        <f t="shared" si="113"/>
        <v>6491.9475145835013</v>
      </c>
      <c r="BB169" s="353">
        <f t="shared" si="113"/>
        <v>6627.1964211373243</v>
      </c>
      <c r="BC169" s="353">
        <f t="shared" si="113"/>
        <v>6762.4453276911472</v>
      </c>
      <c r="BD169" s="353">
        <f t="shared" si="113"/>
        <v>6897.6942342449702</v>
      </c>
      <c r="BE169" s="353">
        <f t="shared" si="113"/>
        <v>7032.9431407987931</v>
      </c>
      <c r="BF169" s="353">
        <f t="shared" si="113"/>
        <v>7168.1920473526152</v>
      </c>
      <c r="BH169" s="6">
        <f t="shared" si="109"/>
        <v>0.72883674007285226</v>
      </c>
      <c r="BI169" s="6">
        <f t="shared" si="109"/>
        <v>0.72883674007285204</v>
      </c>
      <c r="BJ169" s="6">
        <f t="shared" si="109"/>
        <v>0.72883674007285215</v>
      </c>
      <c r="BK169" s="6">
        <f t="shared" si="109"/>
        <v>0.72883674007285226</v>
      </c>
      <c r="BL169" s="6">
        <f t="shared" si="109"/>
        <v>0.72883674007285226</v>
      </c>
      <c r="BM169" s="6">
        <f t="shared" si="109"/>
        <v>0.72883674007285204</v>
      </c>
      <c r="BN169" s="6">
        <f t="shared" si="109"/>
        <v>0.72883674007285204</v>
      </c>
      <c r="BO169" s="6">
        <f t="shared" si="109"/>
        <v>0.72883674007285215</v>
      </c>
      <c r="BP169" s="6">
        <f t="shared" si="109"/>
        <v>0.72883674007285215</v>
      </c>
      <c r="BQ169" s="6">
        <f t="shared" si="109"/>
        <v>0.72883674007285226</v>
      </c>
      <c r="BR169" s="6">
        <f t="shared" si="109"/>
        <v>0.72883674007285215</v>
      </c>
      <c r="BS169" s="6">
        <f t="shared" si="109"/>
        <v>0.72883674007285226</v>
      </c>
      <c r="BT169" s="6">
        <f t="shared" si="109"/>
        <v>0.72883674007285226</v>
      </c>
      <c r="BU169" s="6">
        <f t="shared" si="109"/>
        <v>0.72883674007285204</v>
      </c>
      <c r="BV169" s="6">
        <f t="shared" si="109"/>
        <v>0.72883674007285215</v>
      </c>
      <c r="BW169" s="6">
        <f t="shared" si="109"/>
        <v>0.72883674007285204</v>
      </c>
      <c r="BX169" s="6">
        <f t="shared" si="110"/>
        <v>0.72883674007285215</v>
      </c>
      <c r="BY169" s="6">
        <f t="shared" si="110"/>
        <v>0.72883674007285215</v>
      </c>
      <c r="BZ169" s="6">
        <f t="shared" si="110"/>
        <v>0.72883674007285237</v>
      </c>
      <c r="CA169" s="6">
        <f t="shared" si="110"/>
        <v>0.72883674007285215</v>
      </c>
      <c r="CB169" s="6">
        <f t="shared" si="110"/>
        <v>0.72883674007285215</v>
      </c>
      <c r="CC169" s="6">
        <f t="shared" si="110"/>
        <v>0.72883674007285226</v>
      </c>
      <c r="CD169" s="6">
        <f t="shared" si="110"/>
        <v>0.72883674007285215</v>
      </c>
      <c r="CE169" s="6">
        <f t="shared" si="110"/>
        <v>0.72883674007285215</v>
      </c>
      <c r="CF169" s="6">
        <f t="shared" si="110"/>
        <v>0.72883674007285215</v>
      </c>
      <c r="CG169" s="6">
        <f t="shared" si="110"/>
        <v>0.72883674007285226</v>
      </c>
      <c r="CH169" s="6">
        <f t="shared" si="110"/>
        <v>0.72883674007285226</v>
      </c>
      <c r="CI169" s="6">
        <f t="shared" si="110"/>
        <v>0.72883674007285226</v>
      </c>
      <c r="CJ169" s="6">
        <f t="shared" si="110"/>
        <v>0.72883674007285215</v>
      </c>
      <c r="CK169" s="6">
        <f t="shared" si="110"/>
        <v>0.72883674007285204</v>
      </c>
      <c r="CL169" s="6">
        <f t="shared" si="110"/>
        <v>0.72883674007285204</v>
      </c>
      <c r="CM169" s="6">
        <f t="shared" si="110"/>
        <v>0.72883674007285215</v>
      </c>
      <c r="CN169" s="6">
        <f t="shared" si="111"/>
        <v>0.72883674007285204</v>
      </c>
      <c r="CO169" s="6">
        <f t="shared" si="111"/>
        <v>0.72883674007285204</v>
      </c>
      <c r="CP169" s="6">
        <f t="shared" si="111"/>
        <v>0.72883674007285215</v>
      </c>
      <c r="CQ169" s="6">
        <f t="shared" si="111"/>
        <v>0.72883674007285215</v>
      </c>
      <c r="CR169" s="6">
        <f t="shared" si="111"/>
        <v>0.72883674007285204</v>
      </c>
      <c r="CS169" s="6">
        <f t="shared" si="111"/>
        <v>0.72883674007285215</v>
      </c>
      <c r="CT169" s="6">
        <f t="shared" si="111"/>
        <v>0.72883674007285215</v>
      </c>
      <c r="CU169" s="6">
        <f t="shared" si="111"/>
        <v>0.72883674007285237</v>
      </c>
      <c r="CV169" s="6">
        <f t="shared" si="112"/>
        <v>0.72883674007285226</v>
      </c>
      <c r="CW169" s="6">
        <f t="shared" si="112"/>
        <v>0.72883674007285215</v>
      </c>
      <c r="CX169" s="6">
        <f t="shared" si="112"/>
        <v>0.72883674007285237</v>
      </c>
      <c r="CY169" s="6">
        <f t="shared" si="112"/>
        <v>0.72883674007285215</v>
      </c>
      <c r="CZ169" s="6">
        <f t="shared" si="112"/>
        <v>0.72883674007285215</v>
      </c>
      <c r="DA169" s="6">
        <f t="shared" si="112"/>
        <v>0.72883674007285226</v>
      </c>
      <c r="DB169" s="6">
        <f t="shared" si="112"/>
        <v>0.72883674007285215</v>
      </c>
      <c r="DC169" s="6">
        <f t="shared" si="112"/>
        <v>0.72883674007285215</v>
      </c>
      <c r="DD169" s="6">
        <f t="shared" si="112"/>
        <v>0.72883674007285215</v>
      </c>
      <c r="DE169" s="6">
        <f t="shared" si="112"/>
        <v>0.72883674007285215</v>
      </c>
      <c r="DF169" s="6">
        <f t="shared" si="112"/>
        <v>0.72883674007285215</v>
      </c>
    </row>
    <row r="170" spans="1:110" ht="15.75" thickBot="1" x14ac:dyDescent="0.3">
      <c r="A170" s="297"/>
      <c r="B170" s="354" t="s">
        <v>65</v>
      </c>
      <c r="C170" s="413"/>
      <c r="D170" s="414"/>
      <c r="E170" s="414"/>
      <c r="F170" s="414"/>
      <c r="G170" s="414"/>
      <c r="H170" s="357">
        <f t="shared" ref="H170:BF170" si="114">((H$166-$H$4)/1000)*$Q$55*(($C$8/70)^$AA$55)*IF($C$13=1,$AE$55,IF($C$13=2,$AF$55,IF($C$13=3,$AG$55,1)))</f>
        <v>444.74604997586397</v>
      </c>
      <c r="I170" s="357">
        <f t="shared" si="114"/>
        <v>592.99473330115211</v>
      </c>
      <c r="J170" s="357">
        <f t="shared" si="114"/>
        <v>741.24341662644008</v>
      </c>
      <c r="K170" s="357">
        <f t="shared" si="114"/>
        <v>889.49209995172794</v>
      </c>
      <c r="L170" s="357">
        <f t="shared" si="114"/>
        <v>1037.7407832770161</v>
      </c>
      <c r="M170" s="357">
        <f t="shared" si="114"/>
        <v>1185.9894666023042</v>
      </c>
      <c r="N170" s="357">
        <f t="shared" si="114"/>
        <v>1334.2381499275921</v>
      </c>
      <c r="O170" s="357">
        <f t="shared" si="114"/>
        <v>1482.4868332528802</v>
      </c>
      <c r="P170" s="357">
        <f t="shared" si="114"/>
        <v>1630.7355165781682</v>
      </c>
      <c r="Q170" s="357">
        <f t="shared" si="114"/>
        <v>1778.9841999034559</v>
      </c>
      <c r="R170" s="357">
        <f t="shared" si="114"/>
        <v>1927.2328832287442</v>
      </c>
      <c r="S170" s="357">
        <f t="shared" si="114"/>
        <v>2075.4815665540323</v>
      </c>
      <c r="T170" s="357">
        <f t="shared" si="114"/>
        <v>2223.7302498793201</v>
      </c>
      <c r="U170" s="357">
        <f t="shared" si="114"/>
        <v>2371.9789332046084</v>
      </c>
      <c r="V170" s="357">
        <f t="shared" si="114"/>
        <v>2520.2276165298963</v>
      </c>
      <c r="W170" s="357">
        <f t="shared" si="114"/>
        <v>2668.4762998551842</v>
      </c>
      <c r="X170" s="357">
        <f t="shared" si="114"/>
        <v>2816.724983180472</v>
      </c>
      <c r="Y170" s="357">
        <f t="shared" si="114"/>
        <v>2964.9736665057603</v>
      </c>
      <c r="Z170" s="357">
        <f t="shared" si="114"/>
        <v>3113.2223498310482</v>
      </c>
      <c r="AA170" s="357">
        <f t="shared" si="114"/>
        <v>3261.4710331563365</v>
      </c>
      <c r="AB170" s="357">
        <f t="shared" si="114"/>
        <v>3409.7197164816234</v>
      </c>
      <c r="AC170" s="357">
        <f t="shared" si="114"/>
        <v>3557.9683998069117</v>
      </c>
      <c r="AD170" s="357">
        <f t="shared" si="114"/>
        <v>3706.2170831322001</v>
      </c>
      <c r="AE170" s="357">
        <f t="shared" si="114"/>
        <v>3854.4657664574884</v>
      </c>
      <c r="AF170" s="357">
        <f t="shared" si="114"/>
        <v>4002.7144497827771</v>
      </c>
      <c r="AG170" s="357">
        <f t="shared" si="114"/>
        <v>4150.9631331080645</v>
      </c>
      <c r="AH170" s="357">
        <f t="shared" si="114"/>
        <v>4299.2118164333524</v>
      </c>
      <c r="AI170" s="357">
        <f t="shared" si="114"/>
        <v>4447.4604997586403</v>
      </c>
      <c r="AJ170" s="357">
        <f t="shared" si="114"/>
        <v>4595.709183083929</v>
      </c>
      <c r="AK170" s="357">
        <f t="shared" si="114"/>
        <v>4743.9578664092169</v>
      </c>
      <c r="AL170" s="357">
        <f t="shared" si="114"/>
        <v>4892.2065497345038</v>
      </c>
      <c r="AM170" s="357">
        <f t="shared" si="114"/>
        <v>5040.4552330597926</v>
      </c>
      <c r="AN170" s="357">
        <f t="shared" si="114"/>
        <v>5188.7039163850795</v>
      </c>
      <c r="AO170" s="357">
        <f t="shared" si="114"/>
        <v>5336.9525997103683</v>
      </c>
      <c r="AP170" s="357">
        <f t="shared" si="114"/>
        <v>5485.2012830356562</v>
      </c>
      <c r="AQ170" s="357">
        <f t="shared" si="114"/>
        <v>5633.449966360944</v>
      </c>
      <c r="AR170" s="357">
        <f t="shared" si="114"/>
        <v>5781.6986496862328</v>
      </c>
      <c r="AS170" s="357">
        <f t="shared" si="114"/>
        <v>5929.9473330115206</v>
      </c>
      <c r="AT170" s="357">
        <f t="shared" si="114"/>
        <v>6078.1960163368076</v>
      </c>
      <c r="AU170" s="357">
        <f t="shared" si="114"/>
        <v>6226.4446996620964</v>
      </c>
      <c r="AV170" s="357">
        <f t="shared" si="114"/>
        <v>6374.6933829873842</v>
      </c>
      <c r="AW170" s="357">
        <f t="shared" si="114"/>
        <v>6522.942066312673</v>
      </c>
      <c r="AX170" s="357">
        <f t="shared" si="114"/>
        <v>6671.1907496379599</v>
      </c>
      <c r="AY170" s="357">
        <f t="shared" si="114"/>
        <v>6819.4394329632469</v>
      </c>
      <c r="AZ170" s="357">
        <f t="shared" si="114"/>
        <v>6967.6881162885356</v>
      </c>
      <c r="BA170" s="357">
        <f t="shared" si="114"/>
        <v>7115.9367996138235</v>
      </c>
      <c r="BB170" s="357">
        <f t="shared" si="114"/>
        <v>7264.1854829391123</v>
      </c>
      <c r="BC170" s="357">
        <f t="shared" si="114"/>
        <v>7412.4341662644001</v>
      </c>
      <c r="BD170" s="357">
        <f t="shared" si="114"/>
        <v>7560.682849589688</v>
      </c>
      <c r="BE170" s="357">
        <f t="shared" si="114"/>
        <v>7708.9315329149767</v>
      </c>
      <c r="BF170" s="357">
        <f t="shared" si="114"/>
        <v>7857.1802162402646</v>
      </c>
      <c r="BH170" s="6">
        <f>0</f>
        <v>0</v>
      </c>
      <c r="BI170" s="6">
        <f>0</f>
        <v>0</v>
      </c>
      <c r="BJ170" s="6">
        <f>0</f>
        <v>0</v>
      </c>
      <c r="BK170" s="6">
        <f>0</f>
        <v>0</v>
      </c>
      <c r="BL170" s="6">
        <f>0</f>
        <v>0</v>
      </c>
      <c r="BM170" s="6">
        <f>0</f>
        <v>0</v>
      </c>
      <c r="BN170" s="6">
        <f>0</f>
        <v>0</v>
      </c>
      <c r="BO170" s="6">
        <f>0</f>
        <v>0</v>
      </c>
      <c r="BP170" s="6">
        <f>0</f>
        <v>0</v>
      </c>
      <c r="BQ170" s="6">
        <f>0</f>
        <v>0</v>
      </c>
      <c r="BR170" s="6">
        <f>0</f>
        <v>0</v>
      </c>
      <c r="BS170" s="6">
        <f>0</f>
        <v>0</v>
      </c>
      <c r="BT170" s="6">
        <f>0</f>
        <v>0</v>
      </c>
      <c r="BU170" s="6">
        <f>0</f>
        <v>0</v>
      </c>
      <c r="BV170" s="6">
        <f>0</f>
        <v>0</v>
      </c>
      <c r="BW170" s="6">
        <f>0</f>
        <v>0</v>
      </c>
      <c r="BX170" s="6">
        <f>0</f>
        <v>0</v>
      </c>
      <c r="BY170" s="6">
        <f>0</f>
        <v>0</v>
      </c>
      <c r="BZ170" s="6">
        <f>0</f>
        <v>0</v>
      </c>
      <c r="CA170" s="6">
        <f>0</f>
        <v>0</v>
      </c>
      <c r="CB170" s="6">
        <f>0</f>
        <v>0</v>
      </c>
      <c r="CC170" s="6">
        <f>0</f>
        <v>0</v>
      </c>
      <c r="CD170" s="6">
        <f>0</f>
        <v>0</v>
      </c>
      <c r="CE170" s="6">
        <f>0</f>
        <v>0</v>
      </c>
      <c r="CF170" s="6">
        <f>0</f>
        <v>0</v>
      </c>
      <c r="CG170" s="6">
        <f>0</f>
        <v>0</v>
      </c>
      <c r="CH170" s="6">
        <f>0</f>
        <v>0</v>
      </c>
      <c r="CI170" s="6">
        <f>0</f>
        <v>0</v>
      </c>
      <c r="CJ170" s="6">
        <f>0</f>
        <v>0</v>
      </c>
      <c r="CK170" s="6">
        <f>0</f>
        <v>0</v>
      </c>
      <c r="CL170" s="6">
        <f>0</f>
        <v>0</v>
      </c>
      <c r="CM170" s="6">
        <f>0</f>
        <v>0</v>
      </c>
      <c r="CN170" s="6">
        <f>0</f>
        <v>0</v>
      </c>
      <c r="CO170" s="6">
        <f>0</f>
        <v>0</v>
      </c>
      <c r="CP170" s="6">
        <f>0</f>
        <v>0</v>
      </c>
      <c r="CQ170" s="6">
        <f>0</f>
        <v>0</v>
      </c>
      <c r="CR170" s="6">
        <f>0</f>
        <v>0</v>
      </c>
      <c r="CS170" s="6">
        <f>0</f>
        <v>0</v>
      </c>
      <c r="CT170" s="6">
        <f>0</f>
        <v>0</v>
      </c>
      <c r="CU170" s="6">
        <f>0</f>
        <v>0</v>
      </c>
      <c r="CV170" s="6">
        <f>0</f>
        <v>0</v>
      </c>
      <c r="CW170" s="6">
        <f>0</f>
        <v>0</v>
      </c>
      <c r="CX170" s="6">
        <f>0</f>
        <v>0</v>
      </c>
      <c r="CY170" s="6">
        <f>0</f>
        <v>0</v>
      </c>
      <c r="CZ170" s="6">
        <f>0</f>
        <v>0</v>
      </c>
      <c r="DA170" s="6">
        <f>0</f>
        <v>0</v>
      </c>
      <c r="DB170" s="6">
        <f>0</f>
        <v>0</v>
      </c>
      <c r="DC170" s="6">
        <f>0</f>
        <v>0</v>
      </c>
      <c r="DD170" s="6">
        <f>0</f>
        <v>0</v>
      </c>
      <c r="DE170" s="6">
        <f>0</f>
        <v>0</v>
      </c>
      <c r="DF170" s="6">
        <f>0</f>
        <v>0</v>
      </c>
    </row>
    <row r="171" spans="1:110" x14ac:dyDescent="0.25">
      <c r="A171" s="297"/>
      <c r="B171" s="362" t="s">
        <v>66</v>
      </c>
      <c r="C171" s="363"/>
      <c r="D171" s="364"/>
      <c r="E171" s="364"/>
      <c r="F171" s="364"/>
      <c r="G171" s="364"/>
      <c r="H171" s="365">
        <f t="shared" ref="H171:BF171" si="115">((H$166-$H$4)/1000)*$M$56*(($C$8/70)^$W$56)*IF($C$13=1,$AE$56,IF($C$13=2,$AF$56,IF($C$13=3,$AG$56,1)))</f>
        <v>364.88389193347513</v>
      </c>
      <c r="I171" s="365">
        <f t="shared" si="115"/>
        <v>486.5118559113003</v>
      </c>
      <c r="J171" s="365">
        <f t="shared" si="115"/>
        <v>608.13981988912531</v>
      </c>
      <c r="K171" s="365">
        <f t="shared" si="115"/>
        <v>729.76778386695025</v>
      </c>
      <c r="L171" s="365">
        <f t="shared" si="115"/>
        <v>851.39574784477531</v>
      </c>
      <c r="M171" s="365">
        <f t="shared" si="115"/>
        <v>973.0237118226006</v>
      </c>
      <c r="N171" s="365">
        <f t="shared" si="115"/>
        <v>1094.6516758004254</v>
      </c>
      <c r="O171" s="365">
        <f t="shared" si="115"/>
        <v>1216.2796397782506</v>
      </c>
      <c r="P171" s="365">
        <f t="shared" si="115"/>
        <v>1337.9076037560758</v>
      </c>
      <c r="Q171" s="365">
        <f t="shared" si="115"/>
        <v>1459.5355677339005</v>
      </c>
      <c r="R171" s="365">
        <f t="shared" si="115"/>
        <v>1581.1635317117257</v>
      </c>
      <c r="S171" s="365">
        <f t="shared" si="115"/>
        <v>1702.7914956895506</v>
      </c>
      <c r="T171" s="365">
        <f t="shared" si="115"/>
        <v>1824.419459667376</v>
      </c>
      <c r="U171" s="365">
        <f t="shared" si="115"/>
        <v>1946.0474236452012</v>
      </c>
      <c r="V171" s="365">
        <f t="shared" si="115"/>
        <v>2067.6753876230259</v>
      </c>
      <c r="W171" s="365">
        <f t="shared" si="115"/>
        <v>2189.3033516008509</v>
      </c>
      <c r="X171" s="365">
        <f t="shared" si="115"/>
        <v>2310.9313155786763</v>
      </c>
      <c r="Y171" s="365">
        <f t="shared" si="115"/>
        <v>2432.5592795565012</v>
      </c>
      <c r="Z171" s="365">
        <f t="shared" si="115"/>
        <v>2554.1872435343262</v>
      </c>
      <c r="AA171" s="365">
        <f t="shared" si="115"/>
        <v>2675.8152075121516</v>
      </c>
      <c r="AB171" s="365">
        <f t="shared" si="115"/>
        <v>2797.4431714899761</v>
      </c>
      <c r="AC171" s="365">
        <f t="shared" si="115"/>
        <v>2919.071135467801</v>
      </c>
      <c r="AD171" s="365">
        <f t="shared" si="115"/>
        <v>3040.6990994456264</v>
      </c>
      <c r="AE171" s="365">
        <f t="shared" si="115"/>
        <v>3162.3270634234514</v>
      </c>
      <c r="AF171" s="365">
        <f t="shared" si="115"/>
        <v>3283.9550274012768</v>
      </c>
      <c r="AG171" s="365">
        <f t="shared" si="115"/>
        <v>3405.5829913791013</v>
      </c>
      <c r="AH171" s="365">
        <f t="shared" si="115"/>
        <v>3527.2109553569262</v>
      </c>
      <c r="AI171" s="365">
        <f t="shared" si="115"/>
        <v>3648.8389193347521</v>
      </c>
      <c r="AJ171" s="365">
        <f t="shared" si="115"/>
        <v>3770.466883312577</v>
      </c>
      <c r="AK171" s="365">
        <f t="shared" si="115"/>
        <v>3892.0948472904024</v>
      </c>
      <c r="AL171" s="365">
        <f t="shared" si="115"/>
        <v>4013.7228112682269</v>
      </c>
      <c r="AM171" s="365">
        <f t="shared" si="115"/>
        <v>4135.3507752460519</v>
      </c>
      <c r="AN171" s="365">
        <f t="shared" si="115"/>
        <v>4256.9787392238768</v>
      </c>
      <c r="AO171" s="365">
        <f t="shared" si="115"/>
        <v>4378.6067032017017</v>
      </c>
      <c r="AP171" s="365">
        <f t="shared" si="115"/>
        <v>4500.2346671795276</v>
      </c>
      <c r="AQ171" s="365">
        <f t="shared" si="115"/>
        <v>4621.8626311573526</v>
      </c>
      <c r="AR171" s="365">
        <f t="shared" si="115"/>
        <v>4743.4905951351766</v>
      </c>
      <c r="AS171" s="365">
        <f t="shared" si="115"/>
        <v>4865.1185591130024</v>
      </c>
      <c r="AT171" s="365">
        <f t="shared" si="115"/>
        <v>4986.7465230908274</v>
      </c>
      <c r="AU171" s="365">
        <f t="shared" si="115"/>
        <v>5108.3744870686523</v>
      </c>
      <c r="AV171" s="365">
        <f t="shared" si="115"/>
        <v>5230.0024510464773</v>
      </c>
      <c r="AW171" s="365">
        <f t="shared" si="115"/>
        <v>5351.6304150243031</v>
      </c>
      <c r="AX171" s="365">
        <f t="shared" si="115"/>
        <v>5473.2583790021272</v>
      </c>
      <c r="AY171" s="365">
        <f t="shared" si="115"/>
        <v>5594.8863429799521</v>
      </c>
      <c r="AZ171" s="365">
        <f t="shared" si="115"/>
        <v>5716.514306957778</v>
      </c>
      <c r="BA171" s="365">
        <f t="shared" si="115"/>
        <v>5838.142270935602</v>
      </c>
      <c r="BB171" s="365">
        <f t="shared" si="115"/>
        <v>5959.7702349134279</v>
      </c>
      <c r="BC171" s="365">
        <f t="shared" si="115"/>
        <v>6081.3981988912528</v>
      </c>
      <c r="BD171" s="365">
        <f t="shared" si="115"/>
        <v>6203.0261628690769</v>
      </c>
      <c r="BE171" s="365">
        <f t="shared" si="115"/>
        <v>6324.6541268469027</v>
      </c>
      <c r="BF171" s="365">
        <f t="shared" si="115"/>
        <v>6446.2820908247277</v>
      </c>
    </row>
    <row r="172" spans="1:110" x14ac:dyDescent="0.25">
      <c r="A172" s="297"/>
      <c r="B172" s="362" t="s">
        <v>67</v>
      </c>
      <c r="C172" s="363"/>
      <c r="D172" s="364"/>
      <c r="E172" s="364"/>
      <c r="F172" s="364"/>
      <c r="G172" s="364"/>
      <c r="H172" s="365">
        <f t="shared" ref="H172:BF172" si="116">((H$166-$H$4)/1000)*$N$56*(($C$8/70)^$X$56)*IF($C$13=1,$AE$23,IF($C$13=2,$AF$23,IF($C$13=3,$AG$23,1)))</f>
        <v>440.33445941802421</v>
      </c>
      <c r="I172" s="365">
        <f t="shared" si="116"/>
        <v>587.11261255736576</v>
      </c>
      <c r="J172" s="365">
        <f t="shared" si="116"/>
        <v>733.89076569670726</v>
      </c>
      <c r="K172" s="365">
        <f t="shared" si="116"/>
        <v>880.66891883604842</v>
      </c>
      <c r="L172" s="365">
        <f t="shared" si="116"/>
        <v>1027.4470719753899</v>
      </c>
      <c r="M172" s="365">
        <f t="shared" si="116"/>
        <v>1174.2252251147315</v>
      </c>
      <c r="N172" s="365">
        <f t="shared" si="116"/>
        <v>1321.0033782540729</v>
      </c>
      <c r="O172" s="365">
        <f t="shared" si="116"/>
        <v>1467.7815313934145</v>
      </c>
      <c r="P172" s="365">
        <f t="shared" si="116"/>
        <v>1614.5596845327559</v>
      </c>
      <c r="Q172" s="365">
        <f t="shared" si="116"/>
        <v>1761.3378376720968</v>
      </c>
      <c r="R172" s="365">
        <f t="shared" si="116"/>
        <v>1908.1159908114387</v>
      </c>
      <c r="S172" s="365">
        <f t="shared" si="116"/>
        <v>2054.8941439507798</v>
      </c>
      <c r="T172" s="365">
        <f t="shared" si="116"/>
        <v>2201.6722970901214</v>
      </c>
      <c r="U172" s="365">
        <f t="shared" si="116"/>
        <v>2348.4504502294631</v>
      </c>
      <c r="V172" s="365">
        <f t="shared" si="116"/>
        <v>2495.2286033688042</v>
      </c>
      <c r="W172" s="365">
        <f t="shared" si="116"/>
        <v>2642.0067565081458</v>
      </c>
      <c r="X172" s="365">
        <f t="shared" si="116"/>
        <v>2788.784909647487</v>
      </c>
      <c r="Y172" s="365">
        <f t="shared" si="116"/>
        <v>2935.5630627868291</v>
      </c>
      <c r="Z172" s="365">
        <f t="shared" si="116"/>
        <v>3082.3412159261702</v>
      </c>
      <c r="AA172" s="365">
        <f t="shared" si="116"/>
        <v>3229.1193690655118</v>
      </c>
      <c r="AB172" s="365">
        <f t="shared" si="116"/>
        <v>3375.8975222048525</v>
      </c>
      <c r="AC172" s="365">
        <f t="shared" si="116"/>
        <v>3522.6756753441937</v>
      </c>
      <c r="AD172" s="365">
        <f t="shared" si="116"/>
        <v>3669.4538284835357</v>
      </c>
      <c r="AE172" s="365">
        <f t="shared" si="116"/>
        <v>3816.2319816228774</v>
      </c>
      <c r="AF172" s="365">
        <f t="shared" si="116"/>
        <v>3963.0101347622194</v>
      </c>
      <c r="AG172" s="365">
        <f t="shared" si="116"/>
        <v>4109.7882879015597</v>
      </c>
      <c r="AH172" s="365">
        <f t="shared" si="116"/>
        <v>4256.5664410409017</v>
      </c>
      <c r="AI172" s="365">
        <f t="shared" si="116"/>
        <v>4403.3445941802429</v>
      </c>
      <c r="AJ172" s="365">
        <f t="shared" si="116"/>
        <v>4550.1227473195841</v>
      </c>
      <c r="AK172" s="365">
        <f t="shared" si="116"/>
        <v>4696.9009004589261</v>
      </c>
      <c r="AL172" s="365">
        <f t="shared" si="116"/>
        <v>4843.6790535982673</v>
      </c>
      <c r="AM172" s="365">
        <f t="shared" si="116"/>
        <v>4990.4572067376084</v>
      </c>
      <c r="AN172" s="365">
        <f t="shared" si="116"/>
        <v>5137.2353598769505</v>
      </c>
      <c r="AO172" s="365">
        <f t="shared" si="116"/>
        <v>5284.0135130162917</v>
      </c>
      <c r="AP172" s="365">
        <f t="shared" si="116"/>
        <v>5430.7916661556337</v>
      </c>
      <c r="AQ172" s="365">
        <f t="shared" si="116"/>
        <v>5577.569819294974</v>
      </c>
      <c r="AR172" s="365">
        <f t="shared" si="116"/>
        <v>5724.3479724343151</v>
      </c>
      <c r="AS172" s="365">
        <f t="shared" si="116"/>
        <v>5871.1261255736581</v>
      </c>
      <c r="AT172" s="365">
        <f t="shared" si="116"/>
        <v>6017.9042787129983</v>
      </c>
      <c r="AU172" s="365">
        <f t="shared" si="116"/>
        <v>6164.6824318523404</v>
      </c>
      <c r="AV172" s="365">
        <f t="shared" si="116"/>
        <v>6311.4605849916807</v>
      </c>
      <c r="AW172" s="365">
        <f t="shared" si="116"/>
        <v>6458.2387381310236</v>
      </c>
      <c r="AX172" s="365">
        <f t="shared" si="116"/>
        <v>6605.0168912703639</v>
      </c>
      <c r="AY172" s="365">
        <f t="shared" si="116"/>
        <v>6751.795044409705</v>
      </c>
      <c r="AZ172" s="365">
        <f t="shared" si="116"/>
        <v>6898.573197549048</v>
      </c>
      <c r="BA172" s="365">
        <f t="shared" si="116"/>
        <v>7045.3513506883874</v>
      </c>
      <c r="BB172" s="365">
        <f t="shared" si="116"/>
        <v>7192.1295038277312</v>
      </c>
      <c r="BC172" s="365">
        <f t="shared" si="116"/>
        <v>7338.9076569670715</v>
      </c>
      <c r="BD172" s="365">
        <f t="shared" si="116"/>
        <v>7485.6858101064126</v>
      </c>
      <c r="BE172" s="365">
        <f t="shared" si="116"/>
        <v>7632.4639632457547</v>
      </c>
      <c r="BF172" s="365">
        <f t="shared" si="116"/>
        <v>7779.242116385095</v>
      </c>
      <c r="BH172" s="6">
        <f t="shared" ref="BH172:BW173" si="117">H178/H173</f>
        <v>1.1264579676464881</v>
      </c>
      <c r="BI172" s="6">
        <f t="shared" si="117"/>
        <v>1.1264579676464883</v>
      </c>
      <c r="BJ172" s="6">
        <f t="shared" si="117"/>
        <v>1.1264579676464883</v>
      </c>
      <c r="BK172" s="6">
        <f t="shared" si="117"/>
        <v>1.1264579676464881</v>
      </c>
      <c r="BL172" s="6">
        <f t="shared" si="117"/>
        <v>1.1264579676464881</v>
      </c>
      <c r="BM172" s="6">
        <f t="shared" si="117"/>
        <v>1.1264579676464883</v>
      </c>
      <c r="BN172" s="6">
        <f t="shared" si="117"/>
        <v>1.1264579676464881</v>
      </c>
      <c r="BO172" s="6">
        <f t="shared" si="117"/>
        <v>1.1264579676464883</v>
      </c>
      <c r="BP172" s="6">
        <f t="shared" si="117"/>
        <v>1.1264579676464883</v>
      </c>
      <c r="BQ172" s="6">
        <f t="shared" si="117"/>
        <v>1.1264579676464881</v>
      </c>
      <c r="BR172" s="6">
        <f t="shared" si="117"/>
        <v>1.1264579676464881</v>
      </c>
      <c r="BS172" s="6">
        <f t="shared" si="117"/>
        <v>1.1264579676464881</v>
      </c>
      <c r="BT172" s="6">
        <f t="shared" si="117"/>
        <v>1.1264579676464881</v>
      </c>
      <c r="BU172" s="6">
        <f t="shared" si="117"/>
        <v>1.1264579676464883</v>
      </c>
      <c r="BV172" s="6">
        <f t="shared" si="117"/>
        <v>1.1264579676464881</v>
      </c>
      <c r="BW172" s="6">
        <f t="shared" si="117"/>
        <v>1.1264579676464881</v>
      </c>
      <c r="BX172" s="6">
        <f t="shared" ref="BX172:CM173" si="118">X178/X173</f>
        <v>1.1264579676464881</v>
      </c>
      <c r="BY172" s="6">
        <f t="shared" si="118"/>
        <v>1.1264579676464883</v>
      </c>
      <c r="BZ172" s="6">
        <f t="shared" si="118"/>
        <v>1.1264579676464881</v>
      </c>
      <c r="CA172" s="6">
        <f t="shared" si="118"/>
        <v>1.1264579676464883</v>
      </c>
      <c r="CB172" s="6">
        <f t="shared" si="118"/>
        <v>1.1264579676464881</v>
      </c>
      <c r="CC172" s="6">
        <f t="shared" si="118"/>
        <v>1.1264579676464881</v>
      </c>
      <c r="CD172" s="6">
        <f t="shared" si="118"/>
        <v>1.1264579676464883</v>
      </c>
      <c r="CE172" s="6">
        <f t="shared" si="118"/>
        <v>1.1264579676464881</v>
      </c>
      <c r="CF172" s="6">
        <f t="shared" si="118"/>
        <v>1.1264579676464881</v>
      </c>
      <c r="CG172" s="6">
        <f t="shared" si="118"/>
        <v>1.1264579676464881</v>
      </c>
      <c r="CH172" s="6">
        <f t="shared" si="118"/>
        <v>1.1264579676464881</v>
      </c>
      <c r="CI172" s="6">
        <f t="shared" si="118"/>
        <v>1.1264579676464881</v>
      </c>
      <c r="CJ172" s="6">
        <f t="shared" si="118"/>
        <v>1.1264579676464883</v>
      </c>
      <c r="CK172" s="6">
        <f t="shared" si="118"/>
        <v>1.1264579676464883</v>
      </c>
      <c r="CL172" s="6">
        <f t="shared" si="118"/>
        <v>1.1264579676464881</v>
      </c>
      <c r="CM172" s="6">
        <f t="shared" si="118"/>
        <v>1.1264579676464881</v>
      </c>
      <c r="CN172" s="6">
        <f t="shared" ref="CN172:DC173" si="119">AN178/AN173</f>
        <v>1.1264579676464881</v>
      </c>
      <c r="CO172" s="6">
        <f t="shared" si="119"/>
        <v>1.1264579676464881</v>
      </c>
      <c r="CP172" s="6">
        <f t="shared" si="119"/>
        <v>1.1264579676464881</v>
      </c>
      <c r="CQ172" s="6">
        <f t="shared" si="119"/>
        <v>1.1264579676464881</v>
      </c>
      <c r="CR172" s="6">
        <f t="shared" si="119"/>
        <v>1.1264579676464881</v>
      </c>
      <c r="CS172" s="6">
        <f t="shared" si="119"/>
        <v>1.1264579676464883</v>
      </c>
      <c r="CT172" s="6">
        <f t="shared" si="119"/>
        <v>1.1264579676464883</v>
      </c>
      <c r="CU172" s="6">
        <f t="shared" si="119"/>
        <v>1.1264579676464881</v>
      </c>
      <c r="CV172" s="6">
        <f t="shared" si="119"/>
        <v>1.1264579676464881</v>
      </c>
      <c r="CW172" s="6">
        <f t="shared" si="119"/>
        <v>1.1264579676464883</v>
      </c>
      <c r="CX172" s="6">
        <f t="shared" si="119"/>
        <v>1.1264579676464883</v>
      </c>
      <c r="CY172" s="6">
        <f t="shared" si="119"/>
        <v>1.1264579676464881</v>
      </c>
      <c r="CZ172" s="6">
        <f t="shared" si="119"/>
        <v>1.1264579676464883</v>
      </c>
      <c r="DA172" s="6">
        <f t="shared" si="119"/>
        <v>1.1264579676464881</v>
      </c>
      <c r="DB172" s="6">
        <f t="shared" si="119"/>
        <v>1.1264579676464883</v>
      </c>
      <c r="DC172" s="6">
        <f t="shared" si="119"/>
        <v>1.1264579676464883</v>
      </c>
      <c r="DD172" s="6">
        <f t="shared" ref="DD172:DF173" si="120">BD178/BD173</f>
        <v>1.1264579676464881</v>
      </c>
      <c r="DE172" s="6">
        <f t="shared" si="120"/>
        <v>1.1264579676464881</v>
      </c>
      <c r="DF172" s="6">
        <f t="shared" si="120"/>
        <v>1.1264579676464879</v>
      </c>
    </row>
    <row r="173" spans="1:110" x14ac:dyDescent="0.25">
      <c r="A173" s="297"/>
      <c r="B173" s="362" t="s">
        <v>68</v>
      </c>
      <c r="C173" s="363"/>
      <c r="D173" s="364"/>
      <c r="E173" s="364"/>
      <c r="F173" s="364"/>
      <c r="G173" s="364"/>
      <c r="H173" s="365">
        <f t="shared" ref="H173:BF173" si="121">((H$166-$H$4)/1000)*$P56*(($C$8/70)^$Z$56)*IF($C$13=1,$AE$56,IF($C$13=2,$AF$56,IF($C$13=3,$AG$56,1)))</f>
        <v>471.15787157728596</v>
      </c>
      <c r="I173" s="365">
        <f t="shared" si="121"/>
        <v>628.21049543638128</v>
      </c>
      <c r="J173" s="365">
        <f t="shared" si="121"/>
        <v>785.2631192954766</v>
      </c>
      <c r="K173" s="365">
        <f t="shared" si="121"/>
        <v>942.31574315457192</v>
      </c>
      <c r="L173" s="365">
        <f t="shared" si="121"/>
        <v>1099.3683670136672</v>
      </c>
      <c r="M173" s="365">
        <f t="shared" si="121"/>
        <v>1256.4209908727626</v>
      </c>
      <c r="N173" s="365">
        <f t="shared" si="121"/>
        <v>1413.4736147318579</v>
      </c>
      <c r="O173" s="365">
        <f t="shared" si="121"/>
        <v>1570.5262385909532</v>
      </c>
      <c r="P173" s="365">
        <f t="shared" si="121"/>
        <v>1727.5788624500485</v>
      </c>
      <c r="Q173" s="365">
        <f t="shared" si="121"/>
        <v>1884.6314863091438</v>
      </c>
      <c r="R173" s="365">
        <f t="shared" si="121"/>
        <v>2041.6841101682392</v>
      </c>
      <c r="S173" s="365">
        <f t="shared" si="121"/>
        <v>2198.7367340273345</v>
      </c>
      <c r="T173" s="365">
        <f t="shared" si="121"/>
        <v>2355.78935788643</v>
      </c>
      <c r="U173" s="365">
        <f t="shared" si="121"/>
        <v>2512.8419817455251</v>
      </c>
      <c r="V173" s="365">
        <f t="shared" si="121"/>
        <v>2669.8946056046202</v>
      </c>
      <c r="W173" s="365">
        <f t="shared" si="121"/>
        <v>2826.9472294637158</v>
      </c>
      <c r="X173" s="365">
        <f t="shared" si="121"/>
        <v>2983.9998533228108</v>
      </c>
      <c r="Y173" s="365">
        <f t="shared" si="121"/>
        <v>3141.0524771819064</v>
      </c>
      <c r="Z173" s="365">
        <f t="shared" si="121"/>
        <v>3298.1051010410019</v>
      </c>
      <c r="AA173" s="365">
        <f t="shared" si="121"/>
        <v>3455.157724900097</v>
      </c>
      <c r="AB173" s="365">
        <f t="shared" si="121"/>
        <v>3612.2103487591921</v>
      </c>
      <c r="AC173" s="365">
        <f t="shared" si="121"/>
        <v>3769.2629726182877</v>
      </c>
      <c r="AD173" s="365">
        <f t="shared" si="121"/>
        <v>3926.3155964773832</v>
      </c>
      <c r="AE173" s="365">
        <f t="shared" si="121"/>
        <v>4083.3682203364783</v>
      </c>
      <c r="AF173" s="365">
        <f t="shared" si="121"/>
        <v>4240.4208441955743</v>
      </c>
      <c r="AG173" s="365">
        <f t="shared" si="121"/>
        <v>4397.473468054669</v>
      </c>
      <c r="AH173" s="365">
        <f t="shared" si="121"/>
        <v>4554.5260919137645</v>
      </c>
      <c r="AI173" s="365">
        <f t="shared" si="121"/>
        <v>4711.5787157728601</v>
      </c>
      <c r="AJ173" s="365">
        <f t="shared" si="121"/>
        <v>4868.6313396319547</v>
      </c>
      <c r="AK173" s="365">
        <f t="shared" si="121"/>
        <v>5025.6839634910502</v>
      </c>
      <c r="AL173" s="365">
        <f t="shared" si="121"/>
        <v>5182.7365873501458</v>
      </c>
      <c r="AM173" s="365">
        <f t="shared" si="121"/>
        <v>5339.7892112092404</v>
      </c>
      <c r="AN173" s="365">
        <f t="shared" si="121"/>
        <v>5496.8418350683369</v>
      </c>
      <c r="AO173" s="365">
        <f t="shared" si="121"/>
        <v>5653.8944589274315</v>
      </c>
      <c r="AP173" s="365">
        <f t="shared" si="121"/>
        <v>5810.9470827865271</v>
      </c>
      <c r="AQ173" s="365">
        <f t="shared" si="121"/>
        <v>5967.9997066456217</v>
      </c>
      <c r="AR173" s="365">
        <f t="shared" si="121"/>
        <v>6125.0523305047172</v>
      </c>
      <c r="AS173" s="365">
        <f t="shared" si="121"/>
        <v>6282.1049543638128</v>
      </c>
      <c r="AT173" s="365">
        <f t="shared" si="121"/>
        <v>6439.1575782229074</v>
      </c>
      <c r="AU173" s="365">
        <f t="shared" si="121"/>
        <v>6596.2102020820039</v>
      </c>
      <c r="AV173" s="365">
        <f t="shared" si="121"/>
        <v>6753.2628259410985</v>
      </c>
      <c r="AW173" s="365">
        <f t="shared" si="121"/>
        <v>6910.3154498001941</v>
      </c>
      <c r="AX173" s="365">
        <f t="shared" si="121"/>
        <v>7067.3680736592896</v>
      </c>
      <c r="AY173" s="365">
        <f t="shared" si="121"/>
        <v>7224.4206975183843</v>
      </c>
      <c r="AZ173" s="365">
        <f t="shared" si="121"/>
        <v>7381.4733213774798</v>
      </c>
      <c r="BA173" s="365">
        <f t="shared" si="121"/>
        <v>7538.5259452365754</v>
      </c>
      <c r="BB173" s="365">
        <f t="shared" si="121"/>
        <v>7695.5785690956709</v>
      </c>
      <c r="BC173" s="365">
        <f t="shared" si="121"/>
        <v>7852.6311929547664</v>
      </c>
      <c r="BD173" s="365">
        <f t="shared" si="121"/>
        <v>8009.6838168138611</v>
      </c>
      <c r="BE173" s="365">
        <f t="shared" si="121"/>
        <v>8166.7364406729566</v>
      </c>
      <c r="BF173" s="365">
        <f t="shared" si="121"/>
        <v>8323.7890645320531</v>
      </c>
      <c r="BH173" s="6" t="e">
        <f t="shared" si="117"/>
        <v>#REF!</v>
      </c>
      <c r="BI173" s="6" t="e">
        <f t="shared" si="117"/>
        <v>#REF!</v>
      </c>
      <c r="BJ173" s="6" t="e">
        <f t="shared" si="117"/>
        <v>#REF!</v>
      </c>
      <c r="BK173" s="6" t="e">
        <f t="shared" si="117"/>
        <v>#REF!</v>
      </c>
      <c r="BL173" s="6" t="e">
        <f t="shared" si="117"/>
        <v>#REF!</v>
      </c>
      <c r="BM173" s="6" t="e">
        <f t="shared" si="117"/>
        <v>#REF!</v>
      </c>
      <c r="BN173" s="6" t="e">
        <f t="shared" si="117"/>
        <v>#REF!</v>
      </c>
      <c r="BO173" s="6" t="e">
        <f t="shared" si="117"/>
        <v>#REF!</v>
      </c>
      <c r="BP173" s="6" t="e">
        <f t="shared" si="117"/>
        <v>#REF!</v>
      </c>
      <c r="BQ173" s="6" t="e">
        <f t="shared" si="117"/>
        <v>#REF!</v>
      </c>
      <c r="BR173" s="6" t="e">
        <f t="shared" si="117"/>
        <v>#REF!</v>
      </c>
      <c r="BS173" s="6" t="e">
        <f t="shared" si="117"/>
        <v>#REF!</v>
      </c>
      <c r="BT173" s="6" t="e">
        <f t="shared" si="117"/>
        <v>#REF!</v>
      </c>
      <c r="BU173" s="6" t="e">
        <f t="shared" si="117"/>
        <v>#REF!</v>
      </c>
      <c r="BV173" s="6" t="e">
        <f t="shared" si="117"/>
        <v>#REF!</v>
      </c>
      <c r="BW173" s="6" t="e">
        <f t="shared" si="117"/>
        <v>#REF!</v>
      </c>
      <c r="BX173" s="6" t="e">
        <f t="shared" si="118"/>
        <v>#REF!</v>
      </c>
      <c r="BY173" s="6" t="e">
        <f t="shared" si="118"/>
        <v>#REF!</v>
      </c>
      <c r="BZ173" s="6" t="e">
        <f t="shared" si="118"/>
        <v>#REF!</v>
      </c>
      <c r="CA173" s="6" t="e">
        <f t="shared" si="118"/>
        <v>#REF!</v>
      </c>
      <c r="CB173" s="6" t="e">
        <f t="shared" si="118"/>
        <v>#REF!</v>
      </c>
      <c r="CC173" s="6" t="e">
        <f t="shared" si="118"/>
        <v>#REF!</v>
      </c>
      <c r="CD173" s="6" t="e">
        <f t="shared" si="118"/>
        <v>#REF!</v>
      </c>
      <c r="CE173" s="6" t="e">
        <f t="shared" si="118"/>
        <v>#REF!</v>
      </c>
      <c r="CF173" s="6" t="e">
        <f t="shared" si="118"/>
        <v>#REF!</v>
      </c>
      <c r="CG173" s="6" t="e">
        <f t="shared" si="118"/>
        <v>#REF!</v>
      </c>
      <c r="CH173" s="6" t="e">
        <f t="shared" si="118"/>
        <v>#REF!</v>
      </c>
      <c r="CI173" s="6" t="e">
        <f t="shared" si="118"/>
        <v>#REF!</v>
      </c>
      <c r="CJ173" s="6" t="e">
        <f t="shared" si="118"/>
        <v>#REF!</v>
      </c>
      <c r="CK173" s="6" t="e">
        <f t="shared" si="118"/>
        <v>#REF!</v>
      </c>
      <c r="CL173" s="6" t="e">
        <f t="shared" si="118"/>
        <v>#REF!</v>
      </c>
      <c r="CM173" s="6" t="e">
        <f t="shared" si="118"/>
        <v>#REF!</v>
      </c>
      <c r="CN173" s="6" t="e">
        <f t="shared" si="119"/>
        <v>#REF!</v>
      </c>
      <c r="CO173" s="6" t="e">
        <f t="shared" si="119"/>
        <v>#REF!</v>
      </c>
      <c r="CP173" s="6" t="e">
        <f t="shared" si="119"/>
        <v>#REF!</v>
      </c>
      <c r="CQ173" s="6" t="e">
        <f t="shared" si="119"/>
        <v>#REF!</v>
      </c>
      <c r="CR173" s="6" t="e">
        <f t="shared" si="119"/>
        <v>#REF!</v>
      </c>
      <c r="CS173" s="6" t="e">
        <f t="shared" si="119"/>
        <v>#REF!</v>
      </c>
      <c r="CT173" s="6" t="e">
        <f t="shared" si="119"/>
        <v>#REF!</v>
      </c>
      <c r="CU173" s="6" t="e">
        <f t="shared" si="119"/>
        <v>#REF!</v>
      </c>
      <c r="CV173" s="6" t="e">
        <f t="shared" si="119"/>
        <v>#REF!</v>
      </c>
      <c r="CW173" s="6" t="e">
        <f t="shared" si="119"/>
        <v>#REF!</v>
      </c>
      <c r="CX173" s="6" t="e">
        <f t="shared" si="119"/>
        <v>#REF!</v>
      </c>
      <c r="CY173" s="6" t="e">
        <f t="shared" si="119"/>
        <v>#REF!</v>
      </c>
      <c r="CZ173" s="6" t="e">
        <f t="shared" si="119"/>
        <v>#REF!</v>
      </c>
      <c r="DA173" s="6" t="e">
        <f t="shared" si="119"/>
        <v>#REF!</v>
      </c>
      <c r="DB173" s="6" t="e">
        <f t="shared" si="119"/>
        <v>#REF!</v>
      </c>
      <c r="DC173" s="6" t="e">
        <f t="shared" si="119"/>
        <v>#REF!</v>
      </c>
      <c r="DD173" s="6" t="e">
        <f t="shared" si="120"/>
        <v>#REF!</v>
      </c>
      <c r="DE173" s="6" t="e">
        <f t="shared" si="120"/>
        <v>#REF!</v>
      </c>
      <c r="DF173" s="6" t="e">
        <f t="shared" si="120"/>
        <v>#REF!</v>
      </c>
    </row>
    <row r="174" spans="1:110" ht="15.75" thickBot="1" x14ac:dyDescent="0.3">
      <c r="A174" s="297"/>
      <c r="B174" s="366" t="s">
        <v>69</v>
      </c>
      <c r="C174" s="367"/>
      <c r="D174" s="368"/>
      <c r="E174" s="368"/>
      <c r="F174" s="368"/>
      <c r="G174" s="368"/>
      <c r="H174" s="369">
        <f t="shared" ref="H174:BF174" si="122">((H$166-$H$4)/1000)*$Q$56*(($C$8/70)^$AA$56)*IF($C$13=1,$AE$56,IF($C$13=2,$AF$56,IF($C$13=3,$AG$56,1)))</f>
        <v>506.38462833072776</v>
      </c>
      <c r="I174" s="369">
        <f t="shared" si="122"/>
        <v>675.1795044409705</v>
      </c>
      <c r="J174" s="369">
        <f t="shared" si="122"/>
        <v>843.97438055121302</v>
      </c>
      <c r="K174" s="369">
        <f t="shared" si="122"/>
        <v>1012.7692566614555</v>
      </c>
      <c r="L174" s="369">
        <f t="shared" si="122"/>
        <v>1181.564132771698</v>
      </c>
      <c r="M174" s="369">
        <f t="shared" si="122"/>
        <v>1350.359008881941</v>
      </c>
      <c r="N174" s="369">
        <f t="shared" si="122"/>
        <v>1519.1538849921835</v>
      </c>
      <c r="O174" s="369">
        <f t="shared" si="122"/>
        <v>1687.948761102426</v>
      </c>
      <c r="P174" s="369">
        <f t="shared" si="122"/>
        <v>1856.7436372126688</v>
      </c>
      <c r="Q174" s="369">
        <f t="shared" si="122"/>
        <v>2025.5385133229111</v>
      </c>
      <c r="R174" s="369">
        <f t="shared" si="122"/>
        <v>2194.333389433154</v>
      </c>
      <c r="S174" s="369">
        <f t="shared" si="122"/>
        <v>2363.1282655433961</v>
      </c>
      <c r="T174" s="369">
        <f t="shared" si="122"/>
        <v>2531.9231416536395</v>
      </c>
      <c r="U174" s="369">
        <f t="shared" si="122"/>
        <v>2700.718017763882</v>
      </c>
      <c r="V174" s="369">
        <f t="shared" si="122"/>
        <v>2869.5128938741245</v>
      </c>
      <c r="W174" s="369">
        <f t="shared" si="122"/>
        <v>3038.307769984367</v>
      </c>
      <c r="X174" s="369">
        <f t="shared" si="122"/>
        <v>3207.10264609461</v>
      </c>
      <c r="Y174" s="369">
        <f t="shared" si="122"/>
        <v>3375.8975222048521</v>
      </c>
      <c r="Z174" s="369">
        <f t="shared" si="122"/>
        <v>3544.692398315095</v>
      </c>
      <c r="AA174" s="369">
        <f t="shared" si="122"/>
        <v>3713.4872744253375</v>
      </c>
      <c r="AB174" s="369">
        <f t="shared" si="122"/>
        <v>3882.2821505355801</v>
      </c>
      <c r="AC174" s="369">
        <f t="shared" si="122"/>
        <v>4051.0770266458221</v>
      </c>
      <c r="AD174" s="369">
        <f t="shared" si="122"/>
        <v>4219.8719027560655</v>
      </c>
      <c r="AE174" s="369">
        <f t="shared" si="122"/>
        <v>4388.6667788663081</v>
      </c>
      <c r="AF174" s="369">
        <f t="shared" si="122"/>
        <v>4557.4616549765515</v>
      </c>
      <c r="AG174" s="369">
        <f t="shared" si="122"/>
        <v>4726.2565310867922</v>
      </c>
      <c r="AH174" s="369">
        <f t="shared" si="122"/>
        <v>4895.0514071970356</v>
      </c>
      <c r="AI174" s="369">
        <f t="shared" si="122"/>
        <v>5063.846283307279</v>
      </c>
      <c r="AJ174" s="369">
        <f t="shared" si="122"/>
        <v>5232.6411594175206</v>
      </c>
      <c r="AK174" s="369">
        <f t="shared" si="122"/>
        <v>5401.436035527764</v>
      </c>
      <c r="AL174" s="369">
        <f t="shared" si="122"/>
        <v>5570.2309116380065</v>
      </c>
      <c r="AM174" s="369">
        <f t="shared" si="122"/>
        <v>5739.0257877482491</v>
      </c>
      <c r="AN174" s="369">
        <f t="shared" si="122"/>
        <v>5907.8206638584907</v>
      </c>
      <c r="AO174" s="369">
        <f t="shared" si="122"/>
        <v>6076.6155399687341</v>
      </c>
      <c r="AP174" s="369">
        <f t="shared" si="122"/>
        <v>6245.4104160789775</v>
      </c>
      <c r="AQ174" s="369">
        <f t="shared" si="122"/>
        <v>6414.20529218922</v>
      </c>
      <c r="AR174" s="369">
        <f t="shared" si="122"/>
        <v>6583.0001682994616</v>
      </c>
      <c r="AS174" s="369">
        <f t="shared" si="122"/>
        <v>6751.7950444097041</v>
      </c>
      <c r="AT174" s="369">
        <f t="shared" si="122"/>
        <v>6920.5899205199466</v>
      </c>
      <c r="AU174" s="369">
        <f t="shared" si="122"/>
        <v>7089.3847966301901</v>
      </c>
      <c r="AV174" s="369">
        <f t="shared" si="122"/>
        <v>7258.1796727404317</v>
      </c>
      <c r="AW174" s="369">
        <f t="shared" si="122"/>
        <v>7426.9745488506751</v>
      </c>
      <c r="AX174" s="369">
        <f t="shared" si="122"/>
        <v>7595.7694249609176</v>
      </c>
      <c r="AY174" s="369">
        <f t="shared" si="122"/>
        <v>7764.5643010711601</v>
      </c>
      <c r="AZ174" s="369">
        <f t="shared" si="122"/>
        <v>7933.3591771814026</v>
      </c>
      <c r="BA174" s="369">
        <f t="shared" si="122"/>
        <v>8102.1540532916442</v>
      </c>
      <c r="BB174" s="369">
        <f t="shared" si="122"/>
        <v>8270.9489294018895</v>
      </c>
      <c r="BC174" s="369">
        <f t="shared" si="122"/>
        <v>8439.7438055121311</v>
      </c>
      <c r="BD174" s="369">
        <f t="shared" si="122"/>
        <v>8608.5386816223727</v>
      </c>
      <c r="BE174" s="369">
        <f t="shared" si="122"/>
        <v>8777.3335577326161</v>
      </c>
      <c r="BF174" s="369">
        <f t="shared" si="122"/>
        <v>8946.1284338428577</v>
      </c>
      <c r="BH174" s="6">
        <f t="shared" ref="BH174:BW179" si="123">H178/H174</f>
        <v>1.0480956742449936</v>
      </c>
      <c r="BI174" s="6">
        <f t="shared" si="123"/>
        <v>1.0480956742449936</v>
      </c>
      <c r="BJ174" s="6">
        <f t="shared" si="123"/>
        <v>1.0480956742449936</v>
      </c>
      <c r="BK174" s="6">
        <f t="shared" si="123"/>
        <v>1.0480956742449936</v>
      </c>
      <c r="BL174" s="6">
        <f t="shared" si="123"/>
        <v>1.0480956742449936</v>
      </c>
      <c r="BM174" s="6">
        <f t="shared" si="123"/>
        <v>1.0480956742449936</v>
      </c>
      <c r="BN174" s="6">
        <f t="shared" si="123"/>
        <v>1.0480956742449934</v>
      </c>
      <c r="BO174" s="6">
        <f t="shared" si="123"/>
        <v>1.0480956742449936</v>
      </c>
      <c r="BP174" s="6">
        <f t="shared" si="123"/>
        <v>1.0480956742449936</v>
      </c>
      <c r="BQ174" s="6">
        <f t="shared" si="123"/>
        <v>1.0480956742449936</v>
      </c>
      <c r="BR174" s="6">
        <f t="shared" si="123"/>
        <v>1.0480956742449934</v>
      </c>
      <c r="BS174" s="6">
        <f t="shared" si="123"/>
        <v>1.0480956742449936</v>
      </c>
      <c r="BT174" s="6">
        <f t="shared" si="123"/>
        <v>1.0480956742449934</v>
      </c>
      <c r="BU174" s="6">
        <f t="shared" si="123"/>
        <v>1.0480956742449936</v>
      </c>
      <c r="BV174" s="6">
        <f t="shared" si="123"/>
        <v>1.0480956742449934</v>
      </c>
      <c r="BW174" s="6">
        <f t="shared" si="123"/>
        <v>1.0480956742449934</v>
      </c>
      <c r="BX174" s="6">
        <f t="shared" ref="BX174:CM179" si="124">X178/X174</f>
        <v>1.0480956742449932</v>
      </c>
      <c r="BY174" s="6">
        <f t="shared" si="124"/>
        <v>1.0480956742449936</v>
      </c>
      <c r="BZ174" s="6">
        <f t="shared" si="124"/>
        <v>1.0480956742449934</v>
      </c>
      <c r="CA174" s="6">
        <f t="shared" si="124"/>
        <v>1.0480956742449936</v>
      </c>
      <c r="CB174" s="6">
        <f t="shared" si="124"/>
        <v>1.0480956742449934</v>
      </c>
      <c r="CC174" s="6">
        <f t="shared" si="124"/>
        <v>1.0480956742449936</v>
      </c>
      <c r="CD174" s="6">
        <f t="shared" si="124"/>
        <v>1.0480956742449936</v>
      </c>
      <c r="CE174" s="6">
        <f t="shared" si="124"/>
        <v>1.0480956742449934</v>
      </c>
      <c r="CF174" s="6">
        <f t="shared" si="124"/>
        <v>1.0480956742449934</v>
      </c>
      <c r="CG174" s="6">
        <f t="shared" si="124"/>
        <v>1.0480956742449936</v>
      </c>
      <c r="CH174" s="6">
        <f t="shared" si="124"/>
        <v>1.0480956742449934</v>
      </c>
      <c r="CI174" s="6">
        <f t="shared" si="124"/>
        <v>1.0480956742449934</v>
      </c>
      <c r="CJ174" s="6">
        <f t="shared" si="124"/>
        <v>1.0480956742449936</v>
      </c>
      <c r="CK174" s="6">
        <f t="shared" si="124"/>
        <v>1.0480956742449936</v>
      </c>
      <c r="CL174" s="6">
        <f t="shared" si="124"/>
        <v>1.0480956742449934</v>
      </c>
      <c r="CM174" s="6">
        <f t="shared" si="124"/>
        <v>1.0480956742449934</v>
      </c>
      <c r="CN174" s="6">
        <f t="shared" ref="CN174:DC179" si="125">AN178/AN174</f>
        <v>1.0480956742449936</v>
      </c>
      <c r="CO174" s="6">
        <f t="shared" si="125"/>
        <v>1.0480956742449934</v>
      </c>
      <c r="CP174" s="6">
        <f t="shared" si="125"/>
        <v>1.0480956742449934</v>
      </c>
      <c r="CQ174" s="6">
        <f t="shared" si="125"/>
        <v>1.0480956742449932</v>
      </c>
      <c r="CR174" s="6">
        <f t="shared" si="125"/>
        <v>1.0480956742449934</v>
      </c>
      <c r="CS174" s="6">
        <f t="shared" si="125"/>
        <v>1.0480956742449936</v>
      </c>
      <c r="CT174" s="6">
        <f t="shared" si="125"/>
        <v>1.0480956742449934</v>
      </c>
      <c r="CU174" s="6">
        <f t="shared" si="125"/>
        <v>1.0480956742449934</v>
      </c>
      <c r="CV174" s="6">
        <f t="shared" si="125"/>
        <v>1.0480956742449936</v>
      </c>
      <c r="CW174" s="6">
        <f t="shared" si="125"/>
        <v>1.0480956742449936</v>
      </c>
      <c r="CX174" s="6">
        <f t="shared" si="125"/>
        <v>1.0480956742449936</v>
      </c>
      <c r="CY174" s="6">
        <f t="shared" si="125"/>
        <v>1.0480956742449934</v>
      </c>
      <c r="CZ174" s="6">
        <f t="shared" si="125"/>
        <v>1.0480956742449934</v>
      </c>
      <c r="DA174" s="6">
        <f t="shared" si="125"/>
        <v>1.0480956742449936</v>
      </c>
      <c r="DB174" s="6">
        <f t="shared" si="125"/>
        <v>1.0480956742449936</v>
      </c>
      <c r="DC174" s="6">
        <f t="shared" si="125"/>
        <v>1.0480956742449936</v>
      </c>
      <c r="DD174" s="6">
        <f t="shared" ref="DD174:DF179" si="126">BD178/BD174</f>
        <v>1.0480956742449934</v>
      </c>
      <c r="DE174" s="6">
        <f t="shared" si="126"/>
        <v>1.0480956742449934</v>
      </c>
      <c r="DF174" s="6">
        <f t="shared" si="126"/>
        <v>1.0480956742449934</v>
      </c>
    </row>
    <row r="175" spans="1:110" x14ac:dyDescent="0.25">
      <c r="A175" s="297"/>
      <c r="B175" s="370" t="s">
        <v>70</v>
      </c>
      <c r="C175" s="371"/>
      <c r="D175" s="415"/>
      <c r="E175" s="415"/>
      <c r="F175" s="415"/>
      <c r="G175" s="415"/>
      <c r="H175" s="377">
        <f t="shared" ref="H175:BF175" si="127">((H$166-$H$4)/1000)*$L$57*(($C$8/70)^$V$57)*IF($C$13=1,$AE$58,IF($C$13=2,$AF$58,IF($C$13=3,$AG$58,1)))</f>
        <v>295.72311645331843</v>
      </c>
      <c r="I175" s="377">
        <f t="shared" si="127"/>
        <v>394.29748860442447</v>
      </c>
      <c r="J175" s="377">
        <f t="shared" si="127"/>
        <v>492.87186075553063</v>
      </c>
      <c r="K175" s="377">
        <f t="shared" si="127"/>
        <v>591.44623290663685</v>
      </c>
      <c r="L175" s="377">
        <f t="shared" si="127"/>
        <v>690.02060505774284</v>
      </c>
      <c r="M175" s="377">
        <f t="shared" si="127"/>
        <v>788.59497720884895</v>
      </c>
      <c r="N175" s="377">
        <f t="shared" si="127"/>
        <v>887.16934935995505</v>
      </c>
      <c r="O175" s="377">
        <f t="shared" si="127"/>
        <v>985.74372151106127</v>
      </c>
      <c r="P175" s="377">
        <f t="shared" si="127"/>
        <v>1084.3180936621673</v>
      </c>
      <c r="Q175" s="377">
        <f t="shared" si="127"/>
        <v>1182.8924658132737</v>
      </c>
      <c r="R175" s="377">
        <f t="shared" si="127"/>
        <v>1281.4668379643797</v>
      </c>
      <c r="S175" s="377">
        <f t="shared" si="127"/>
        <v>1380.0412101154857</v>
      </c>
      <c r="T175" s="377">
        <f t="shared" si="127"/>
        <v>1478.6155822665919</v>
      </c>
      <c r="U175" s="377">
        <f t="shared" si="127"/>
        <v>1577.1899544176979</v>
      </c>
      <c r="V175" s="377">
        <f t="shared" si="127"/>
        <v>1675.7643265688041</v>
      </c>
      <c r="W175" s="377">
        <f t="shared" si="127"/>
        <v>1774.3386987199101</v>
      </c>
      <c r="X175" s="377">
        <f t="shared" si="127"/>
        <v>1872.9130708710163</v>
      </c>
      <c r="Y175" s="377">
        <f t="shared" si="127"/>
        <v>1971.4874430221225</v>
      </c>
      <c r="Z175" s="377">
        <f t="shared" si="127"/>
        <v>2070.0618151732288</v>
      </c>
      <c r="AA175" s="377">
        <f t="shared" si="127"/>
        <v>2168.6361873243345</v>
      </c>
      <c r="AB175" s="377">
        <f t="shared" si="127"/>
        <v>2267.2105594754407</v>
      </c>
      <c r="AC175" s="377">
        <f t="shared" si="127"/>
        <v>2365.7849316265474</v>
      </c>
      <c r="AD175" s="377">
        <f t="shared" si="127"/>
        <v>2464.3593037776532</v>
      </c>
      <c r="AE175" s="377">
        <f t="shared" si="127"/>
        <v>2562.9336759287594</v>
      </c>
      <c r="AF175" s="377">
        <f t="shared" si="127"/>
        <v>2661.5080480798656</v>
      </c>
      <c r="AG175" s="377">
        <f t="shared" si="127"/>
        <v>2760.0824202309714</v>
      </c>
      <c r="AH175" s="377">
        <f t="shared" si="127"/>
        <v>2858.6567923820776</v>
      </c>
      <c r="AI175" s="377">
        <f t="shared" si="127"/>
        <v>2957.2311645331838</v>
      </c>
      <c r="AJ175" s="377">
        <f t="shared" si="127"/>
        <v>3055.8055366842896</v>
      </c>
      <c r="AK175" s="377">
        <f t="shared" si="127"/>
        <v>3154.3799088353958</v>
      </c>
      <c r="AL175" s="377">
        <f t="shared" si="127"/>
        <v>3252.9542809865015</v>
      </c>
      <c r="AM175" s="377">
        <f t="shared" si="127"/>
        <v>3351.5286531376082</v>
      </c>
      <c r="AN175" s="377">
        <f t="shared" si="127"/>
        <v>3450.1030252887144</v>
      </c>
      <c r="AO175" s="377">
        <f t="shared" si="127"/>
        <v>3548.6773974398202</v>
      </c>
      <c r="AP175" s="377">
        <f t="shared" si="127"/>
        <v>3647.2517695909264</v>
      </c>
      <c r="AQ175" s="377">
        <f t="shared" si="127"/>
        <v>3745.8261417420326</v>
      </c>
      <c r="AR175" s="377">
        <f t="shared" si="127"/>
        <v>3844.4005138931389</v>
      </c>
      <c r="AS175" s="377">
        <f t="shared" si="127"/>
        <v>3942.9748860442451</v>
      </c>
      <c r="AT175" s="377">
        <f t="shared" si="127"/>
        <v>4041.5492581953508</v>
      </c>
      <c r="AU175" s="377">
        <f t="shared" si="127"/>
        <v>4140.1236303464575</v>
      </c>
      <c r="AV175" s="377">
        <f t="shared" si="127"/>
        <v>4238.6980024975637</v>
      </c>
      <c r="AW175" s="377">
        <f t="shared" si="127"/>
        <v>4337.272374648669</v>
      </c>
      <c r="AX175" s="377">
        <f t="shared" si="127"/>
        <v>4435.8467467997762</v>
      </c>
      <c r="AY175" s="377">
        <f t="shared" si="127"/>
        <v>4534.4211189508815</v>
      </c>
      <c r="AZ175" s="377">
        <f t="shared" si="127"/>
        <v>4632.9954911019877</v>
      </c>
      <c r="BA175" s="377">
        <f t="shared" si="127"/>
        <v>4731.5698632530948</v>
      </c>
      <c r="BB175" s="377">
        <f t="shared" si="127"/>
        <v>4830.1442354042001</v>
      </c>
      <c r="BC175" s="377">
        <f t="shared" si="127"/>
        <v>4928.7186075553063</v>
      </c>
      <c r="BD175" s="377">
        <f t="shared" si="127"/>
        <v>5027.2929797064126</v>
      </c>
      <c r="BE175" s="377">
        <f t="shared" si="127"/>
        <v>5125.8673518575188</v>
      </c>
      <c r="BF175" s="377">
        <f t="shared" si="127"/>
        <v>5224.4417240086241</v>
      </c>
      <c r="BH175" s="6" t="e">
        <f t="shared" si="123"/>
        <v>#REF!</v>
      </c>
      <c r="BI175" s="6" t="e">
        <f t="shared" si="123"/>
        <v>#REF!</v>
      </c>
      <c r="BJ175" s="6" t="e">
        <f t="shared" si="123"/>
        <v>#REF!</v>
      </c>
      <c r="BK175" s="6" t="e">
        <f t="shared" si="123"/>
        <v>#REF!</v>
      </c>
      <c r="BL175" s="6" t="e">
        <f t="shared" si="123"/>
        <v>#REF!</v>
      </c>
      <c r="BM175" s="6" t="e">
        <f t="shared" si="123"/>
        <v>#REF!</v>
      </c>
      <c r="BN175" s="6" t="e">
        <f t="shared" si="123"/>
        <v>#REF!</v>
      </c>
      <c r="BO175" s="6" t="e">
        <f t="shared" si="123"/>
        <v>#REF!</v>
      </c>
      <c r="BP175" s="6" t="e">
        <f t="shared" si="123"/>
        <v>#REF!</v>
      </c>
      <c r="BQ175" s="6" t="e">
        <f t="shared" si="123"/>
        <v>#REF!</v>
      </c>
      <c r="BR175" s="6" t="e">
        <f t="shared" si="123"/>
        <v>#REF!</v>
      </c>
      <c r="BS175" s="6" t="e">
        <f t="shared" si="123"/>
        <v>#REF!</v>
      </c>
      <c r="BT175" s="6" t="e">
        <f t="shared" si="123"/>
        <v>#REF!</v>
      </c>
      <c r="BU175" s="6" t="e">
        <f t="shared" si="123"/>
        <v>#REF!</v>
      </c>
      <c r="BV175" s="6" t="e">
        <f t="shared" si="123"/>
        <v>#REF!</v>
      </c>
      <c r="BW175" s="6" t="e">
        <f t="shared" si="123"/>
        <v>#REF!</v>
      </c>
      <c r="BX175" s="6" t="e">
        <f t="shared" si="124"/>
        <v>#REF!</v>
      </c>
      <c r="BY175" s="6" t="e">
        <f t="shared" si="124"/>
        <v>#REF!</v>
      </c>
      <c r="BZ175" s="6" t="e">
        <f t="shared" si="124"/>
        <v>#REF!</v>
      </c>
      <c r="CA175" s="6" t="e">
        <f t="shared" si="124"/>
        <v>#REF!</v>
      </c>
      <c r="CB175" s="6" t="e">
        <f t="shared" si="124"/>
        <v>#REF!</v>
      </c>
      <c r="CC175" s="6" t="e">
        <f t="shared" si="124"/>
        <v>#REF!</v>
      </c>
      <c r="CD175" s="6" t="e">
        <f t="shared" si="124"/>
        <v>#REF!</v>
      </c>
      <c r="CE175" s="6" t="e">
        <f t="shared" si="124"/>
        <v>#REF!</v>
      </c>
      <c r="CF175" s="6" t="e">
        <f t="shared" si="124"/>
        <v>#REF!</v>
      </c>
      <c r="CG175" s="6" t="e">
        <f t="shared" si="124"/>
        <v>#REF!</v>
      </c>
      <c r="CH175" s="6" t="e">
        <f t="shared" si="124"/>
        <v>#REF!</v>
      </c>
      <c r="CI175" s="6" t="e">
        <f t="shared" si="124"/>
        <v>#REF!</v>
      </c>
      <c r="CJ175" s="6" t="e">
        <f t="shared" si="124"/>
        <v>#REF!</v>
      </c>
      <c r="CK175" s="6" t="e">
        <f t="shared" si="124"/>
        <v>#REF!</v>
      </c>
      <c r="CL175" s="6" t="e">
        <f t="shared" si="124"/>
        <v>#REF!</v>
      </c>
      <c r="CM175" s="6" t="e">
        <f t="shared" si="124"/>
        <v>#REF!</v>
      </c>
      <c r="CN175" s="6" t="e">
        <f t="shared" si="125"/>
        <v>#REF!</v>
      </c>
      <c r="CO175" s="6" t="e">
        <f t="shared" si="125"/>
        <v>#REF!</v>
      </c>
      <c r="CP175" s="6" t="e">
        <f t="shared" si="125"/>
        <v>#REF!</v>
      </c>
      <c r="CQ175" s="6" t="e">
        <f t="shared" si="125"/>
        <v>#REF!</v>
      </c>
      <c r="CR175" s="6" t="e">
        <f t="shared" si="125"/>
        <v>#REF!</v>
      </c>
      <c r="CS175" s="6" t="e">
        <f t="shared" si="125"/>
        <v>#REF!</v>
      </c>
      <c r="CT175" s="6" t="e">
        <f t="shared" si="125"/>
        <v>#REF!</v>
      </c>
      <c r="CU175" s="6" t="e">
        <f t="shared" si="125"/>
        <v>#REF!</v>
      </c>
      <c r="CV175" s="6" t="e">
        <f t="shared" si="125"/>
        <v>#REF!</v>
      </c>
      <c r="CW175" s="6" t="e">
        <f t="shared" si="125"/>
        <v>#REF!</v>
      </c>
      <c r="CX175" s="6" t="e">
        <f t="shared" si="125"/>
        <v>#REF!</v>
      </c>
      <c r="CY175" s="6" t="e">
        <f t="shared" si="125"/>
        <v>#REF!</v>
      </c>
      <c r="CZ175" s="6" t="e">
        <f t="shared" si="125"/>
        <v>#REF!</v>
      </c>
      <c r="DA175" s="6" t="e">
        <f t="shared" si="125"/>
        <v>#REF!</v>
      </c>
      <c r="DB175" s="6" t="e">
        <f t="shared" si="125"/>
        <v>#REF!</v>
      </c>
      <c r="DC175" s="6" t="e">
        <f t="shared" si="125"/>
        <v>#REF!</v>
      </c>
      <c r="DD175" s="6" t="e">
        <f t="shared" si="126"/>
        <v>#REF!</v>
      </c>
      <c r="DE175" s="6" t="e">
        <f t="shared" si="126"/>
        <v>#REF!</v>
      </c>
      <c r="DF175" s="6" t="e">
        <f t="shared" si="126"/>
        <v>#REF!</v>
      </c>
    </row>
    <row r="176" spans="1:110" x14ac:dyDescent="0.25">
      <c r="A176" s="297"/>
      <c r="B176" s="374" t="s">
        <v>71</v>
      </c>
      <c r="C176" s="375"/>
      <c r="D176" s="376"/>
      <c r="E176" s="376"/>
      <c r="F176" s="376"/>
      <c r="G176" s="376"/>
      <c r="H176" s="377">
        <f t="shared" ref="H176:BF176" si="128">((H$166-$H$4)/1000)*$M$57*(($C$8/70)^$W$57)*IF($C$13=1,$AE$57,IF($C$13=2,$AF$57,IF($C$13=3,$AG$57,1)))</f>
        <v>390.19872675633906</v>
      </c>
      <c r="I176" s="377">
        <f t="shared" si="128"/>
        <v>520.264969008452</v>
      </c>
      <c r="J176" s="377">
        <f t="shared" si="128"/>
        <v>650.33121126056506</v>
      </c>
      <c r="K176" s="377">
        <f t="shared" si="128"/>
        <v>780.39745351267811</v>
      </c>
      <c r="L176" s="377">
        <f t="shared" si="128"/>
        <v>910.46369576479094</v>
      </c>
      <c r="M176" s="377">
        <f t="shared" si="128"/>
        <v>1040.529938016904</v>
      </c>
      <c r="N176" s="377">
        <f t="shared" si="128"/>
        <v>1170.5961802690169</v>
      </c>
      <c r="O176" s="377">
        <f t="shared" si="128"/>
        <v>1300.6624225211301</v>
      </c>
      <c r="P176" s="377">
        <f t="shared" si="128"/>
        <v>1430.7286647732433</v>
      </c>
      <c r="Q176" s="377">
        <f t="shared" si="128"/>
        <v>1560.7949070253562</v>
      </c>
      <c r="R176" s="377">
        <f t="shared" si="128"/>
        <v>1690.8611492774692</v>
      </c>
      <c r="S176" s="377">
        <f t="shared" si="128"/>
        <v>1820.9273915295819</v>
      </c>
      <c r="T176" s="377">
        <f t="shared" si="128"/>
        <v>1950.9936337816953</v>
      </c>
      <c r="U176" s="377">
        <f t="shared" si="128"/>
        <v>2081.059876033808</v>
      </c>
      <c r="V176" s="377">
        <f t="shared" si="128"/>
        <v>2211.1261182859212</v>
      </c>
      <c r="W176" s="377">
        <f t="shared" si="128"/>
        <v>2341.1923605380339</v>
      </c>
      <c r="X176" s="377">
        <f t="shared" si="128"/>
        <v>2471.2586027901466</v>
      </c>
      <c r="Y176" s="377">
        <f t="shared" si="128"/>
        <v>2601.3248450422602</v>
      </c>
      <c r="Z176" s="377">
        <f t="shared" si="128"/>
        <v>2731.3910872943734</v>
      </c>
      <c r="AA176" s="377">
        <f t="shared" si="128"/>
        <v>2861.4573295464866</v>
      </c>
      <c r="AB176" s="377">
        <f t="shared" si="128"/>
        <v>2991.5235717985988</v>
      </c>
      <c r="AC176" s="377">
        <f t="shared" si="128"/>
        <v>3121.5898140507124</v>
      </c>
      <c r="AD176" s="377">
        <f t="shared" si="128"/>
        <v>3251.6560563028247</v>
      </c>
      <c r="AE176" s="377">
        <f t="shared" si="128"/>
        <v>3381.7222985549383</v>
      </c>
      <c r="AF176" s="377">
        <f t="shared" si="128"/>
        <v>3511.7885408070515</v>
      </c>
      <c r="AG176" s="377">
        <f t="shared" si="128"/>
        <v>3641.8547830591638</v>
      </c>
      <c r="AH176" s="377">
        <f t="shared" si="128"/>
        <v>3771.9210253112769</v>
      </c>
      <c r="AI176" s="377">
        <f t="shared" si="128"/>
        <v>3901.9872675633906</v>
      </c>
      <c r="AJ176" s="377">
        <f t="shared" si="128"/>
        <v>4032.0535098155037</v>
      </c>
      <c r="AK176" s="377">
        <f t="shared" si="128"/>
        <v>4162.119752067616</v>
      </c>
      <c r="AL176" s="377">
        <f t="shared" si="128"/>
        <v>4292.1859943197287</v>
      </c>
      <c r="AM176" s="377">
        <f t="shared" si="128"/>
        <v>4422.2522365718423</v>
      </c>
      <c r="AN176" s="377">
        <f t="shared" si="128"/>
        <v>4552.318478823955</v>
      </c>
      <c r="AO176" s="377">
        <f t="shared" si="128"/>
        <v>4682.3847210760678</v>
      </c>
      <c r="AP176" s="377">
        <f t="shared" si="128"/>
        <v>4812.4509633281814</v>
      </c>
      <c r="AQ176" s="377">
        <f t="shared" si="128"/>
        <v>4942.5172055802932</v>
      </c>
      <c r="AR176" s="377">
        <f t="shared" si="128"/>
        <v>5072.5834478324068</v>
      </c>
      <c r="AS176" s="377">
        <f t="shared" si="128"/>
        <v>5202.6496900845204</v>
      </c>
      <c r="AT176" s="377">
        <f t="shared" si="128"/>
        <v>5332.7159323366322</v>
      </c>
      <c r="AU176" s="377">
        <f t="shared" si="128"/>
        <v>5462.7821745887468</v>
      </c>
      <c r="AV176" s="377">
        <f t="shared" si="128"/>
        <v>5592.8484168408595</v>
      </c>
      <c r="AW176" s="377">
        <f t="shared" si="128"/>
        <v>5722.9146590929731</v>
      </c>
      <c r="AX176" s="377">
        <f t="shared" si="128"/>
        <v>5852.9809013450849</v>
      </c>
      <c r="AY176" s="377">
        <f t="shared" si="128"/>
        <v>5983.0471435971976</v>
      </c>
      <c r="AZ176" s="377">
        <f t="shared" si="128"/>
        <v>6113.1133858493113</v>
      </c>
      <c r="BA176" s="377">
        <f t="shared" si="128"/>
        <v>6243.1796281014249</v>
      </c>
      <c r="BB176" s="377">
        <f t="shared" si="128"/>
        <v>6373.2458703535376</v>
      </c>
      <c r="BC176" s="377">
        <f t="shared" si="128"/>
        <v>6503.3121126056494</v>
      </c>
      <c r="BD176" s="377">
        <f t="shared" si="128"/>
        <v>6633.3783548577621</v>
      </c>
      <c r="BE176" s="377">
        <f t="shared" si="128"/>
        <v>6763.4445971098767</v>
      </c>
      <c r="BF176" s="377">
        <f t="shared" si="128"/>
        <v>6893.5108393619894</v>
      </c>
      <c r="BH176" s="6" t="e">
        <f t="shared" si="123"/>
        <v>#REF!</v>
      </c>
      <c r="BI176" s="6" t="e">
        <f t="shared" si="123"/>
        <v>#REF!</v>
      </c>
      <c r="BJ176" s="6" t="e">
        <f t="shared" si="123"/>
        <v>#REF!</v>
      </c>
      <c r="BK176" s="6" t="e">
        <f t="shared" si="123"/>
        <v>#REF!</v>
      </c>
      <c r="BL176" s="6" t="e">
        <f t="shared" si="123"/>
        <v>#REF!</v>
      </c>
      <c r="BM176" s="6" t="e">
        <f t="shared" si="123"/>
        <v>#REF!</v>
      </c>
      <c r="BN176" s="6" t="e">
        <f t="shared" si="123"/>
        <v>#REF!</v>
      </c>
      <c r="BO176" s="6" t="e">
        <f t="shared" si="123"/>
        <v>#REF!</v>
      </c>
      <c r="BP176" s="6" t="e">
        <f t="shared" si="123"/>
        <v>#REF!</v>
      </c>
      <c r="BQ176" s="6" t="e">
        <f t="shared" si="123"/>
        <v>#REF!</v>
      </c>
      <c r="BR176" s="6" t="e">
        <f t="shared" si="123"/>
        <v>#REF!</v>
      </c>
      <c r="BS176" s="6" t="e">
        <f t="shared" si="123"/>
        <v>#REF!</v>
      </c>
      <c r="BT176" s="6" t="e">
        <f t="shared" si="123"/>
        <v>#REF!</v>
      </c>
      <c r="BU176" s="6" t="e">
        <f t="shared" si="123"/>
        <v>#REF!</v>
      </c>
      <c r="BV176" s="6" t="e">
        <f t="shared" si="123"/>
        <v>#REF!</v>
      </c>
      <c r="BW176" s="6" t="e">
        <f t="shared" si="123"/>
        <v>#REF!</v>
      </c>
      <c r="BX176" s="6" t="e">
        <f t="shared" si="124"/>
        <v>#REF!</v>
      </c>
      <c r="BY176" s="6" t="e">
        <f t="shared" si="124"/>
        <v>#REF!</v>
      </c>
      <c r="BZ176" s="6" t="e">
        <f t="shared" si="124"/>
        <v>#REF!</v>
      </c>
      <c r="CA176" s="6" t="e">
        <f t="shared" si="124"/>
        <v>#REF!</v>
      </c>
      <c r="CB176" s="6" t="e">
        <f t="shared" si="124"/>
        <v>#REF!</v>
      </c>
      <c r="CC176" s="6" t="e">
        <f t="shared" si="124"/>
        <v>#REF!</v>
      </c>
      <c r="CD176" s="6" t="e">
        <f t="shared" si="124"/>
        <v>#REF!</v>
      </c>
      <c r="CE176" s="6" t="e">
        <f t="shared" si="124"/>
        <v>#REF!</v>
      </c>
      <c r="CF176" s="6" t="e">
        <f t="shared" si="124"/>
        <v>#REF!</v>
      </c>
      <c r="CG176" s="6" t="e">
        <f t="shared" si="124"/>
        <v>#REF!</v>
      </c>
      <c r="CH176" s="6" t="e">
        <f t="shared" si="124"/>
        <v>#REF!</v>
      </c>
      <c r="CI176" s="6" t="e">
        <f t="shared" si="124"/>
        <v>#REF!</v>
      </c>
      <c r="CJ176" s="6" t="e">
        <f t="shared" si="124"/>
        <v>#REF!</v>
      </c>
      <c r="CK176" s="6" t="e">
        <f t="shared" si="124"/>
        <v>#REF!</v>
      </c>
      <c r="CL176" s="6" t="e">
        <f t="shared" si="124"/>
        <v>#REF!</v>
      </c>
      <c r="CM176" s="6" t="e">
        <f t="shared" si="124"/>
        <v>#REF!</v>
      </c>
      <c r="CN176" s="6" t="e">
        <f t="shared" si="125"/>
        <v>#REF!</v>
      </c>
      <c r="CO176" s="6" t="e">
        <f t="shared" si="125"/>
        <v>#REF!</v>
      </c>
      <c r="CP176" s="6" t="e">
        <f t="shared" si="125"/>
        <v>#REF!</v>
      </c>
      <c r="CQ176" s="6" t="e">
        <f t="shared" si="125"/>
        <v>#REF!</v>
      </c>
      <c r="CR176" s="6" t="e">
        <f t="shared" si="125"/>
        <v>#REF!</v>
      </c>
      <c r="CS176" s="6" t="e">
        <f t="shared" si="125"/>
        <v>#REF!</v>
      </c>
      <c r="CT176" s="6" t="e">
        <f t="shared" si="125"/>
        <v>#REF!</v>
      </c>
      <c r="CU176" s="6" t="e">
        <f t="shared" si="125"/>
        <v>#REF!</v>
      </c>
      <c r="CV176" s="6" t="e">
        <f t="shared" si="125"/>
        <v>#REF!</v>
      </c>
      <c r="CW176" s="6" t="e">
        <f t="shared" si="125"/>
        <v>#REF!</v>
      </c>
      <c r="CX176" s="6" t="e">
        <f t="shared" si="125"/>
        <v>#REF!</v>
      </c>
      <c r="CY176" s="6" t="e">
        <f t="shared" si="125"/>
        <v>#REF!</v>
      </c>
      <c r="CZ176" s="6" t="e">
        <f t="shared" si="125"/>
        <v>#REF!</v>
      </c>
      <c r="DA176" s="6" t="e">
        <f t="shared" si="125"/>
        <v>#REF!</v>
      </c>
      <c r="DB176" s="6" t="e">
        <f t="shared" si="125"/>
        <v>#REF!</v>
      </c>
      <c r="DC176" s="6" t="e">
        <f t="shared" si="125"/>
        <v>#REF!</v>
      </c>
      <c r="DD176" s="6" t="e">
        <f t="shared" si="126"/>
        <v>#REF!</v>
      </c>
      <c r="DE176" s="6" t="e">
        <f t="shared" si="126"/>
        <v>#REF!</v>
      </c>
      <c r="DF176" s="6" t="e">
        <f t="shared" si="126"/>
        <v>#REF!</v>
      </c>
    </row>
    <row r="177" spans="1:110" x14ac:dyDescent="0.25">
      <c r="A177" s="297"/>
      <c r="B177" s="374" t="s">
        <v>72</v>
      </c>
      <c r="C177" s="375"/>
      <c r="D177" s="376"/>
      <c r="E177" s="376"/>
      <c r="F177" s="376"/>
      <c r="G177" s="376"/>
      <c r="H177" s="377">
        <f t="shared" ref="H177:BF177" si="129">((H$166-$H$4)/1000)*$N$57*(($C$8/70)^$Y$57)*IF($C$13=1,$AE$60,IF($C$13=2,$AF$60,IF($C$13=3,$AG$60,1)))</f>
        <v>464.00550445589704</v>
      </c>
      <c r="I177" s="377">
        <f t="shared" si="129"/>
        <v>618.67400594119613</v>
      </c>
      <c r="J177" s="377">
        <f t="shared" si="129"/>
        <v>773.3425074264951</v>
      </c>
      <c r="K177" s="377">
        <f t="shared" si="129"/>
        <v>928.01100891179408</v>
      </c>
      <c r="L177" s="377">
        <f t="shared" si="129"/>
        <v>1082.6795103970931</v>
      </c>
      <c r="M177" s="377">
        <f t="shared" si="129"/>
        <v>1237.3480118823923</v>
      </c>
      <c r="N177" s="377">
        <f t="shared" si="129"/>
        <v>1392.016513367691</v>
      </c>
      <c r="O177" s="377">
        <f t="shared" si="129"/>
        <v>1546.6850148529902</v>
      </c>
      <c r="P177" s="377">
        <f t="shared" si="129"/>
        <v>1701.3535163382894</v>
      </c>
      <c r="Q177" s="377">
        <f t="shared" si="129"/>
        <v>1856.0220178235882</v>
      </c>
      <c r="R177" s="377">
        <f t="shared" si="129"/>
        <v>2010.6905193088871</v>
      </c>
      <c r="S177" s="377">
        <f t="shared" si="129"/>
        <v>2165.3590207941861</v>
      </c>
      <c r="T177" s="377">
        <f t="shared" si="129"/>
        <v>2320.0275222794849</v>
      </c>
      <c r="U177" s="377">
        <f t="shared" si="129"/>
        <v>2474.6960237647845</v>
      </c>
      <c r="V177" s="377">
        <f t="shared" si="129"/>
        <v>2629.3645252500837</v>
      </c>
      <c r="W177" s="377">
        <f t="shared" si="129"/>
        <v>2784.033026735382</v>
      </c>
      <c r="X177" s="377">
        <f t="shared" si="129"/>
        <v>2938.7015282206812</v>
      </c>
      <c r="Y177" s="377">
        <f t="shared" si="129"/>
        <v>3093.3700297059804</v>
      </c>
      <c r="Z177" s="377">
        <f t="shared" si="129"/>
        <v>3248.0385311912796</v>
      </c>
      <c r="AA177" s="377">
        <f t="shared" si="129"/>
        <v>3402.7070326765788</v>
      </c>
      <c r="AB177" s="377">
        <f t="shared" si="129"/>
        <v>3557.3755341618771</v>
      </c>
      <c r="AC177" s="377">
        <f t="shared" si="129"/>
        <v>3712.0440356471763</v>
      </c>
      <c r="AD177" s="377">
        <f t="shared" si="129"/>
        <v>3866.7125371324755</v>
      </c>
      <c r="AE177" s="377">
        <f t="shared" si="129"/>
        <v>4021.3810386177743</v>
      </c>
      <c r="AF177" s="377">
        <f t="shared" si="129"/>
        <v>4176.0495401030739</v>
      </c>
      <c r="AG177" s="377">
        <f t="shared" si="129"/>
        <v>4330.7180415883722</v>
      </c>
      <c r="AH177" s="377">
        <f t="shared" si="129"/>
        <v>4485.3865430736714</v>
      </c>
      <c r="AI177" s="377">
        <f t="shared" si="129"/>
        <v>4640.0550445589697</v>
      </c>
      <c r="AJ177" s="377">
        <f t="shared" si="129"/>
        <v>4794.7235460442689</v>
      </c>
      <c r="AK177" s="377">
        <f t="shared" si="129"/>
        <v>4949.392047529569</v>
      </c>
      <c r="AL177" s="377">
        <f t="shared" si="129"/>
        <v>5104.0605490148673</v>
      </c>
      <c r="AM177" s="377">
        <f t="shared" si="129"/>
        <v>5258.7290505001674</v>
      </c>
      <c r="AN177" s="377">
        <f t="shared" si="129"/>
        <v>5413.3975519854657</v>
      </c>
      <c r="AO177" s="377">
        <f t="shared" si="129"/>
        <v>5568.066053470764</v>
      </c>
      <c r="AP177" s="377">
        <f t="shared" si="129"/>
        <v>5722.7345549560641</v>
      </c>
      <c r="AQ177" s="377">
        <f t="shared" si="129"/>
        <v>5877.4030564413624</v>
      </c>
      <c r="AR177" s="377">
        <f t="shared" si="129"/>
        <v>6032.0715579266616</v>
      </c>
      <c r="AS177" s="377">
        <f t="shared" si="129"/>
        <v>6186.7400594119608</v>
      </c>
      <c r="AT177" s="377">
        <f t="shared" si="129"/>
        <v>6341.4085608972591</v>
      </c>
      <c r="AU177" s="377">
        <f t="shared" si="129"/>
        <v>6496.0770623825592</v>
      </c>
      <c r="AV177" s="377">
        <f t="shared" si="129"/>
        <v>6650.7455638678575</v>
      </c>
      <c r="AW177" s="377">
        <f t="shared" si="129"/>
        <v>6805.4140653531576</v>
      </c>
      <c r="AX177" s="377">
        <f t="shared" si="129"/>
        <v>6960.0825668384559</v>
      </c>
      <c r="AY177" s="377">
        <f t="shared" si="129"/>
        <v>7114.7510683237542</v>
      </c>
      <c r="AZ177" s="377">
        <f t="shared" si="129"/>
        <v>7269.4195698090543</v>
      </c>
      <c r="BA177" s="377">
        <f t="shared" si="129"/>
        <v>7424.0880712943526</v>
      </c>
      <c r="BB177" s="377">
        <f t="shared" si="129"/>
        <v>7578.7565727796527</v>
      </c>
      <c r="BC177" s="377">
        <f t="shared" si="129"/>
        <v>7733.425074264951</v>
      </c>
      <c r="BD177" s="377">
        <f t="shared" si="129"/>
        <v>7888.0935757502493</v>
      </c>
      <c r="BE177" s="377">
        <f t="shared" si="129"/>
        <v>8042.7620772355485</v>
      </c>
      <c r="BF177" s="377">
        <f t="shared" si="129"/>
        <v>8197.4305787208468</v>
      </c>
      <c r="BH177" s="6" t="e">
        <f t="shared" si="123"/>
        <v>#REF!</v>
      </c>
      <c r="BI177" s="6" t="e">
        <f t="shared" si="123"/>
        <v>#REF!</v>
      </c>
      <c r="BJ177" s="6" t="e">
        <f t="shared" si="123"/>
        <v>#REF!</v>
      </c>
      <c r="BK177" s="6" t="e">
        <f t="shared" si="123"/>
        <v>#REF!</v>
      </c>
      <c r="BL177" s="6" t="e">
        <f t="shared" si="123"/>
        <v>#REF!</v>
      </c>
      <c r="BM177" s="6" t="e">
        <f t="shared" si="123"/>
        <v>#REF!</v>
      </c>
      <c r="BN177" s="6" t="e">
        <f t="shared" si="123"/>
        <v>#REF!</v>
      </c>
      <c r="BO177" s="6" t="e">
        <f t="shared" si="123"/>
        <v>#REF!</v>
      </c>
      <c r="BP177" s="6" t="e">
        <f t="shared" si="123"/>
        <v>#REF!</v>
      </c>
      <c r="BQ177" s="6" t="e">
        <f t="shared" si="123"/>
        <v>#REF!</v>
      </c>
      <c r="BR177" s="6" t="e">
        <f t="shared" si="123"/>
        <v>#REF!</v>
      </c>
      <c r="BS177" s="6" t="e">
        <f t="shared" si="123"/>
        <v>#REF!</v>
      </c>
      <c r="BT177" s="6" t="e">
        <f t="shared" si="123"/>
        <v>#REF!</v>
      </c>
      <c r="BU177" s="6" t="e">
        <f t="shared" si="123"/>
        <v>#REF!</v>
      </c>
      <c r="BV177" s="6" t="e">
        <f t="shared" si="123"/>
        <v>#REF!</v>
      </c>
      <c r="BW177" s="6" t="e">
        <f t="shared" si="123"/>
        <v>#REF!</v>
      </c>
      <c r="BX177" s="6" t="e">
        <f t="shared" si="124"/>
        <v>#REF!</v>
      </c>
      <c r="BY177" s="6" t="e">
        <f t="shared" si="124"/>
        <v>#REF!</v>
      </c>
      <c r="BZ177" s="6" t="e">
        <f t="shared" si="124"/>
        <v>#REF!</v>
      </c>
      <c r="CA177" s="6" t="e">
        <f t="shared" si="124"/>
        <v>#REF!</v>
      </c>
      <c r="CB177" s="6" t="e">
        <f t="shared" si="124"/>
        <v>#REF!</v>
      </c>
      <c r="CC177" s="6" t="e">
        <f t="shared" si="124"/>
        <v>#REF!</v>
      </c>
      <c r="CD177" s="6" t="e">
        <f t="shared" si="124"/>
        <v>#REF!</v>
      </c>
      <c r="CE177" s="6" t="e">
        <f t="shared" si="124"/>
        <v>#REF!</v>
      </c>
      <c r="CF177" s="6" t="e">
        <f t="shared" si="124"/>
        <v>#REF!</v>
      </c>
      <c r="CG177" s="6" t="e">
        <f t="shared" si="124"/>
        <v>#REF!</v>
      </c>
      <c r="CH177" s="6" t="e">
        <f t="shared" si="124"/>
        <v>#REF!</v>
      </c>
      <c r="CI177" s="6" t="e">
        <f t="shared" si="124"/>
        <v>#REF!</v>
      </c>
      <c r="CJ177" s="6" t="e">
        <f t="shared" si="124"/>
        <v>#REF!</v>
      </c>
      <c r="CK177" s="6" t="e">
        <f t="shared" si="124"/>
        <v>#REF!</v>
      </c>
      <c r="CL177" s="6" t="e">
        <f t="shared" si="124"/>
        <v>#REF!</v>
      </c>
      <c r="CM177" s="6" t="e">
        <f t="shared" si="124"/>
        <v>#REF!</v>
      </c>
      <c r="CN177" s="6" t="e">
        <f t="shared" si="125"/>
        <v>#REF!</v>
      </c>
      <c r="CO177" s="6" t="e">
        <f t="shared" si="125"/>
        <v>#REF!</v>
      </c>
      <c r="CP177" s="6" t="e">
        <f t="shared" si="125"/>
        <v>#REF!</v>
      </c>
      <c r="CQ177" s="6" t="e">
        <f t="shared" si="125"/>
        <v>#REF!</v>
      </c>
      <c r="CR177" s="6" t="e">
        <f t="shared" si="125"/>
        <v>#REF!</v>
      </c>
      <c r="CS177" s="6" t="e">
        <f t="shared" si="125"/>
        <v>#REF!</v>
      </c>
      <c r="CT177" s="6" t="e">
        <f t="shared" si="125"/>
        <v>#REF!</v>
      </c>
      <c r="CU177" s="6" t="e">
        <f t="shared" si="125"/>
        <v>#REF!</v>
      </c>
      <c r="CV177" s="6" t="e">
        <f t="shared" si="125"/>
        <v>#REF!</v>
      </c>
      <c r="CW177" s="6" t="e">
        <f t="shared" si="125"/>
        <v>#REF!</v>
      </c>
      <c r="CX177" s="6" t="e">
        <f t="shared" si="125"/>
        <v>#REF!</v>
      </c>
      <c r="CY177" s="6" t="e">
        <f t="shared" si="125"/>
        <v>#REF!</v>
      </c>
      <c r="CZ177" s="6" t="e">
        <f t="shared" si="125"/>
        <v>#REF!</v>
      </c>
      <c r="DA177" s="6" t="e">
        <f t="shared" si="125"/>
        <v>#REF!</v>
      </c>
      <c r="DB177" s="6" t="e">
        <f t="shared" si="125"/>
        <v>#REF!</v>
      </c>
      <c r="DC177" s="6" t="e">
        <f t="shared" si="125"/>
        <v>#REF!</v>
      </c>
      <c r="DD177" s="6" t="e">
        <f t="shared" si="126"/>
        <v>#REF!</v>
      </c>
      <c r="DE177" s="6" t="e">
        <f t="shared" si="126"/>
        <v>#REF!</v>
      </c>
      <c r="DF177" s="6" t="e">
        <f t="shared" si="126"/>
        <v>#REF!</v>
      </c>
    </row>
    <row r="178" spans="1:110" ht="15.75" thickBot="1" x14ac:dyDescent="0.3">
      <c r="A178" s="297"/>
      <c r="B178" s="378" t="s">
        <v>73</v>
      </c>
      <c r="C178" s="379"/>
      <c r="D178" s="380"/>
      <c r="E178" s="380"/>
      <c r="F178" s="380"/>
      <c r="G178" s="380"/>
      <c r="H178" s="381">
        <f t="shared" ref="H178:BF178" si="130">((H$166-$H$4)/1000)*$P$57*(($C$8/70)^$Z$57)*IF($C$13=1,$AE$57,IF($C$13=2,$AF$57,IF($C$13=3,$AG$57,1)))</f>
        <v>530.73953845759456</v>
      </c>
      <c r="I178" s="381">
        <f t="shared" si="130"/>
        <v>707.65271794345961</v>
      </c>
      <c r="J178" s="381">
        <f t="shared" si="130"/>
        <v>884.56589742932442</v>
      </c>
      <c r="K178" s="381">
        <f t="shared" si="130"/>
        <v>1061.4790769151891</v>
      </c>
      <c r="L178" s="381">
        <f t="shared" si="130"/>
        <v>1238.3922564010541</v>
      </c>
      <c r="M178" s="381">
        <f t="shared" si="130"/>
        <v>1415.3054358869192</v>
      </c>
      <c r="N178" s="381">
        <f t="shared" si="130"/>
        <v>1592.2186153727837</v>
      </c>
      <c r="O178" s="381">
        <f t="shared" si="130"/>
        <v>1769.1317948586488</v>
      </c>
      <c r="P178" s="381">
        <f t="shared" si="130"/>
        <v>1946.0449743445138</v>
      </c>
      <c r="Q178" s="381">
        <f t="shared" si="130"/>
        <v>2122.9581538303783</v>
      </c>
      <c r="R178" s="381">
        <f t="shared" si="130"/>
        <v>2299.8713333162432</v>
      </c>
      <c r="S178" s="381">
        <f t="shared" si="130"/>
        <v>2476.7845128021081</v>
      </c>
      <c r="T178" s="381">
        <f t="shared" si="130"/>
        <v>2653.697692287973</v>
      </c>
      <c r="U178" s="381">
        <f t="shared" si="130"/>
        <v>2830.6108717738384</v>
      </c>
      <c r="V178" s="381">
        <f t="shared" si="130"/>
        <v>3007.5240512597024</v>
      </c>
      <c r="W178" s="381">
        <f t="shared" si="130"/>
        <v>3184.4372307455674</v>
      </c>
      <c r="X178" s="381">
        <f t="shared" si="130"/>
        <v>3361.3504102314323</v>
      </c>
      <c r="Y178" s="381">
        <f t="shared" si="130"/>
        <v>3538.2635897172977</v>
      </c>
      <c r="Z178" s="381">
        <f t="shared" si="130"/>
        <v>3715.1767692031622</v>
      </c>
      <c r="AA178" s="381">
        <f t="shared" si="130"/>
        <v>3892.0899486890276</v>
      </c>
      <c r="AB178" s="381">
        <f t="shared" si="130"/>
        <v>4069.0031281748916</v>
      </c>
      <c r="AC178" s="381">
        <f t="shared" si="130"/>
        <v>4245.9163076607565</v>
      </c>
      <c r="AD178" s="381">
        <f t="shared" si="130"/>
        <v>4422.8294871466223</v>
      </c>
      <c r="AE178" s="381">
        <f t="shared" si="130"/>
        <v>4599.7426666324864</v>
      </c>
      <c r="AF178" s="381">
        <f t="shared" si="130"/>
        <v>4776.6558461183522</v>
      </c>
      <c r="AG178" s="381">
        <f t="shared" si="130"/>
        <v>4953.5690256042162</v>
      </c>
      <c r="AH178" s="381">
        <f t="shared" si="130"/>
        <v>5130.4822050900812</v>
      </c>
      <c r="AI178" s="381">
        <f t="shared" si="130"/>
        <v>5307.3953845759461</v>
      </c>
      <c r="AJ178" s="381">
        <f t="shared" si="130"/>
        <v>5484.308564061811</v>
      </c>
      <c r="AK178" s="381">
        <f t="shared" si="130"/>
        <v>5661.2217435476769</v>
      </c>
      <c r="AL178" s="381">
        <f t="shared" si="130"/>
        <v>5838.1349230335409</v>
      </c>
      <c r="AM178" s="381">
        <f t="shared" si="130"/>
        <v>6015.0481025194049</v>
      </c>
      <c r="AN178" s="381">
        <f t="shared" si="130"/>
        <v>6191.9612820052707</v>
      </c>
      <c r="AO178" s="381">
        <f t="shared" si="130"/>
        <v>6368.8744614911348</v>
      </c>
      <c r="AP178" s="381">
        <f t="shared" si="130"/>
        <v>6545.7876409770006</v>
      </c>
      <c r="AQ178" s="381">
        <f t="shared" si="130"/>
        <v>6722.7008204628646</v>
      </c>
      <c r="AR178" s="381">
        <f t="shared" si="130"/>
        <v>6899.6139999487295</v>
      </c>
      <c r="AS178" s="381">
        <f t="shared" si="130"/>
        <v>7076.5271794345954</v>
      </c>
      <c r="AT178" s="381">
        <f t="shared" si="130"/>
        <v>7253.4403589204594</v>
      </c>
      <c r="AU178" s="381">
        <f t="shared" si="130"/>
        <v>7430.3535384063243</v>
      </c>
      <c r="AV178" s="381">
        <f t="shared" si="130"/>
        <v>7607.2667178921893</v>
      </c>
      <c r="AW178" s="381">
        <f t="shared" si="130"/>
        <v>7784.1798973780551</v>
      </c>
      <c r="AX178" s="381">
        <f t="shared" si="130"/>
        <v>7961.09307686392</v>
      </c>
      <c r="AY178" s="381">
        <f t="shared" si="130"/>
        <v>8138.0062563497831</v>
      </c>
      <c r="AZ178" s="381">
        <f t="shared" si="130"/>
        <v>8314.919435835649</v>
      </c>
      <c r="BA178" s="381">
        <f t="shared" si="130"/>
        <v>8491.832615321513</v>
      </c>
      <c r="BB178" s="381">
        <f t="shared" si="130"/>
        <v>8668.7457948073807</v>
      </c>
      <c r="BC178" s="381">
        <f t="shared" si="130"/>
        <v>8845.6589742932447</v>
      </c>
      <c r="BD178" s="381">
        <f t="shared" si="130"/>
        <v>9022.5721537791069</v>
      </c>
      <c r="BE178" s="381">
        <f t="shared" si="130"/>
        <v>9199.4853332649727</v>
      </c>
      <c r="BF178" s="381">
        <f t="shared" si="130"/>
        <v>9376.3985127508367</v>
      </c>
      <c r="BH178" s="6" t="e">
        <f t="shared" si="123"/>
        <v>#REF!</v>
      </c>
      <c r="BI178" s="6" t="e">
        <f t="shared" si="123"/>
        <v>#REF!</v>
      </c>
      <c r="BJ178" s="6" t="e">
        <f t="shared" si="123"/>
        <v>#REF!</v>
      </c>
      <c r="BK178" s="6" t="e">
        <f t="shared" si="123"/>
        <v>#REF!</v>
      </c>
      <c r="BL178" s="6" t="e">
        <f t="shared" si="123"/>
        <v>#REF!</v>
      </c>
      <c r="BM178" s="6" t="e">
        <f t="shared" si="123"/>
        <v>#REF!</v>
      </c>
      <c r="BN178" s="6" t="e">
        <f t="shared" si="123"/>
        <v>#REF!</v>
      </c>
      <c r="BO178" s="6" t="e">
        <f t="shared" si="123"/>
        <v>#REF!</v>
      </c>
      <c r="BP178" s="6" t="e">
        <f t="shared" si="123"/>
        <v>#REF!</v>
      </c>
      <c r="BQ178" s="6" t="e">
        <f t="shared" si="123"/>
        <v>#REF!</v>
      </c>
      <c r="BR178" s="6" t="e">
        <f t="shared" si="123"/>
        <v>#REF!</v>
      </c>
      <c r="BS178" s="6" t="e">
        <f t="shared" si="123"/>
        <v>#REF!</v>
      </c>
      <c r="BT178" s="6" t="e">
        <f t="shared" si="123"/>
        <v>#REF!</v>
      </c>
      <c r="BU178" s="6" t="e">
        <f t="shared" si="123"/>
        <v>#REF!</v>
      </c>
      <c r="BV178" s="6" t="e">
        <f t="shared" si="123"/>
        <v>#REF!</v>
      </c>
      <c r="BW178" s="6" t="e">
        <f t="shared" si="123"/>
        <v>#REF!</v>
      </c>
      <c r="BX178" s="6" t="e">
        <f t="shared" si="124"/>
        <v>#REF!</v>
      </c>
      <c r="BY178" s="6" t="e">
        <f t="shared" si="124"/>
        <v>#REF!</v>
      </c>
      <c r="BZ178" s="6" t="e">
        <f t="shared" si="124"/>
        <v>#REF!</v>
      </c>
      <c r="CA178" s="6" t="e">
        <f t="shared" si="124"/>
        <v>#REF!</v>
      </c>
      <c r="CB178" s="6" t="e">
        <f t="shared" si="124"/>
        <v>#REF!</v>
      </c>
      <c r="CC178" s="6" t="e">
        <f t="shared" si="124"/>
        <v>#REF!</v>
      </c>
      <c r="CD178" s="6" t="e">
        <f t="shared" si="124"/>
        <v>#REF!</v>
      </c>
      <c r="CE178" s="6" t="e">
        <f t="shared" si="124"/>
        <v>#REF!</v>
      </c>
      <c r="CF178" s="6" t="e">
        <f t="shared" si="124"/>
        <v>#REF!</v>
      </c>
      <c r="CG178" s="6" t="e">
        <f t="shared" si="124"/>
        <v>#REF!</v>
      </c>
      <c r="CH178" s="6" t="e">
        <f t="shared" si="124"/>
        <v>#REF!</v>
      </c>
      <c r="CI178" s="6" t="e">
        <f t="shared" si="124"/>
        <v>#REF!</v>
      </c>
      <c r="CJ178" s="6" t="e">
        <f t="shared" si="124"/>
        <v>#REF!</v>
      </c>
      <c r="CK178" s="6" t="e">
        <f t="shared" si="124"/>
        <v>#REF!</v>
      </c>
      <c r="CL178" s="6" t="e">
        <f t="shared" si="124"/>
        <v>#REF!</v>
      </c>
      <c r="CM178" s="6" t="e">
        <f t="shared" si="124"/>
        <v>#REF!</v>
      </c>
      <c r="CN178" s="6" t="e">
        <f t="shared" si="125"/>
        <v>#REF!</v>
      </c>
      <c r="CO178" s="6" t="e">
        <f t="shared" si="125"/>
        <v>#REF!</v>
      </c>
      <c r="CP178" s="6" t="e">
        <f t="shared" si="125"/>
        <v>#REF!</v>
      </c>
      <c r="CQ178" s="6" t="e">
        <f t="shared" si="125"/>
        <v>#REF!</v>
      </c>
      <c r="CR178" s="6" t="e">
        <f t="shared" si="125"/>
        <v>#REF!</v>
      </c>
      <c r="CS178" s="6" t="e">
        <f t="shared" si="125"/>
        <v>#REF!</v>
      </c>
      <c r="CT178" s="6" t="e">
        <f t="shared" si="125"/>
        <v>#REF!</v>
      </c>
      <c r="CU178" s="6" t="e">
        <f t="shared" si="125"/>
        <v>#REF!</v>
      </c>
      <c r="CV178" s="6" t="e">
        <f t="shared" si="125"/>
        <v>#REF!</v>
      </c>
      <c r="CW178" s="6" t="e">
        <f t="shared" si="125"/>
        <v>#REF!</v>
      </c>
      <c r="CX178" s="6" t="e">
        <f t="shared" si="125"/>
        <v>#REF!</v>
      </c>
      <c r="CY178" s="6" t="e">
        <f t="shared" si="125"/>
        <v>#REF!</v>
      </c>
      <c r="CZ178" s="6" t="e">
        <f t="shared" si="125"/>
        <v>#REF!</v>
      </c>
      <c r="DA178" s="6" t="e">
        <f t="shared" si="125"/>
        <v>#REF!</v>
      </c>
      <c r="DB178" s="6" t="e">
        <f t="shared" si="125"/>
        <v>#REF!</v>
      </c>
      <c r="DC178" s="6" t="e">
        <f t="shared" si="125"/>
        <v>#REF!</v>
      </c>
      <c r="DD178" s="6" t="e">
        <f t="shared" si="126"/>
        <v>#REF!</v>
      </c>
      <c r="DE178" s="6" t="e">
        <f t="shared" si="126"/>
        <v>#REF!</v>
      </c>
      <c r="DF178" s="6" t="e">
        <f t="shared" si="126"/>
        <v>#REF!</v>
      </c>
    </row>
    <row r="179" spans="1:110" hidden="1" x14ac:dyDescent="0.25">
      <c r="B179" s="416" t="s">
        <v>74</v>
      </c>
      <c r="C179" s="417"/>
      <c r="D179" s="418"/>
      <c r="E179" s="418"/>
      <c r="F179" s="418"/>
      <c r="G179" s="418"/>
      <c r="H179" s="419" t="e">
        <f>((#REF!-$H$4)/1000)*$L$58*(($C$8/70)^$V$58)*IF($C$13=1,$AE$59,IF($C$13=2,$AF$59,IF($C$13=3,$AG$59,1)))</f>
        <v>#REF!</v>
      </c>
      <c r="I179" s="419" t="e">
        <f>((#REF!-$H$4)/1000)*$L$58*(($C$8/70)^$V$58)*IF($C$13=1,$AE$59,IF($C$13=2,$AF$59,IF($C$13=3,$AG$59,1)))</f>
        <v>#REF!</v>
      </c>
      <c r="J179" s="419" t="e">
        <f>((#REF!-$H$4)/1000)*$L$58*(($C$8/70)^$V$58)*IF($C$13=1,$AE$59,IF($C$13=2,$AF$59,IF($C$13=3,$AG$59,1)))</f>
        <v>#REF!</v>
      </c>
      <c r="K179" s="419" t="e">
        <f>((#REF!-$H$4)/1000)*$L$58*(($C$8/70)^$V$58)*IF($C$13=1,$AE$59,IF($C$13=2,$AF$59,IF($C$13=3,$AG$59,1)))</f>
        <v>#REF!</v>
      </c>
      <c r="L179" s="419" t="e">
        <f>((#REF!-$H$4)/1000)*$L$58*(($C$8/70)^$V$58)*IF($C$13=1,$AE$59,IF($C$13=2,$AF$59,IF($C$13=3,$AG$59,1)))</f>
        <v>#REF!</v>
      </c>
      <c r="M179" s="419" t="e">
        <f>((#REF!-$H$4)/1000)*$L$58*(($C$8/70)^$V$58)*IF($C$13=1,$AE$59,IF($C$13=2,$AF$59,IF($C$13=3,$AG$59,1)))</f>
        <v>#REF!</v>
      </c>
      <c r="N179" s="419" t="e">
        <f>((#REF!-$H$4)/1000)*$L$58*(($C$8/70)^$V$58)*IF($C$13=1,$AE$59,IF($C$13=2,$AF$59,IF($C$13=3,$AG$59,1)))</f>
        <v>#REF!</v>
      </c>
      <c r="O179" s="419" t="e">
        <f>((#REF!-$H$4)/1000)*$L$58*(($C$8/70)^$V$58)*IF($C$13=1,$AE$59,IF($C$13=2,$AF$59,IF($C$13=3,$AG$59,1)))</f>
        <v>#REF!</v>
      </c>
      <c r="P179" s="419" t="e">
        <f>((#REF!-$H$4)/1000)*$L$58*(($C$8/70)^$V$58)*IF($C$13=1,$AE$59,IF($C$13=2,$AF$59,IF($C$13=3,$AG$59,1)))</f>
        <v>#REF!</v>
      </c>
      <c r="Q179" s="419" t="e">
        <f>((#REF!-$H$4)/1000)*$L$58*(($C$8/70)^$V$58)*IF($C$13=1,$AE$59,IF($C$13=2,$AF$59,IF($C$13=3,$AG$59,1)))</f>
        <v>#REF!</v>
      </c>
      <c r="R179" s="419" t="e">
        <f>((#REF!-$H$4)/1000)*$L$58*(($C$8/70)^$V$58)*IF($C$13=1,$AE$59,IF($C$13=2,$AF$59,IF($C$13=3,$AG$59,1)))</f>
        <v>#REF!</v>
      </c>
      <c r="S179" s="419" t="e">
        <f>((#REF!-$H$4)/1000)*$L$58*(($C$8/70)^$V$58)*IF($C$13=1,$AE$59,IF($C$13=2,$AF$59,IF($C$13=3,$AG$59,1)))</f>
        <v>#REF!</v>
      </c>
      <c r="T179" s="419" t="e">
        <f>((#REF!-$H$4)/1000)*$L$58*(($C$8/70)^$V$58)*IF($C$13=1,$AE$59,IF($C$13=2,$AF$59,IF($C$13=3,$AG$59,1)))</f>
        <v>#REF!</v>
      </c>
      <c r="U179" s="419" t="e">
        <f>((#REF!-$H$4)/1000)*$L$58*(($C$8/70)^$V$58)*IF($C$13=1,$AE$59,IF($C$13=2,$AF$59,IF($C$13=3,$AG$59,1)))</f>
        <v>#REF!</v>
      </c>
      <c r="V179" s="419" t="e">
        <f>((#REF!-$H$4)/1000)*$L$58*(($C$8/70)^$V$58)*IF($C$13=1,$AE$59,IF($C$13=2,$AF$59,IF($C$13=3,$AG$59,1)))</f>
        <v>#REF!</v>
      </c>
      <c r="W179" s="419" t="e">
        <f>((#REF!-$H$4)/1000)*$L$58*(($C$8/70)^$V$58)*IF($C$13=1,$AE$59,IF($C$13=2,$AF$59,IF($C$13=3,$AG$59,1)))</f>
        <v>#REF!</v>
      </c>
      <c r="X179" s="419" t="e">
        <f>((#REF!-$H$4)/1000)*$L$58*(($C$8/70)^$V$58)*IF($C$13=1,$AE$59,IF($C$13=2,$AF$59,IF($C$13=3,$AG$59,1)))</f>
        <v>#REF!</v>
      </c>
      <c r="Y179" s="419" t="e">
        <f>((#REF!-$H$4)/1000)*$L$58*(($C$8/70)^$V$58)*IF($C$13=1,$AE$59,IF($C$13=2,$AF$59,IF($C$13=3,$AG$59,1)))</f>
        <v>#REF!</v>
      </c>
      <c r="Z179" s="419" t="e">
        <f>((#REF!-$H$4)/1000)*$L$58*(($C$8/70)^$V$58)*IF($C$13=1,$AE$59,IF($C$13=2,$AF$59,IF($C$13=3,$AG$59,1)))</f>
        <v>#REF!</v>
      </c>
      <c r="AA179" s="419" t="e">
        <f>((#REF!-$H$4)/1000)*$L$58*(($C$8/70)^$V$58)*IF($C$13=1,$AE$59,IF($C$13=2,$AF$59,IF($C$13=3,$AG$59,1)))</f>
        <v>#REF!</v>
      </c>
      <c r="AB179" s="419" t="e">
        <f>((#REF!-$H$4)/1000)*$L$58*(($C$8/70)^$V$58)*IF($C$13=1,$AE$59,IF($C$13=2,$AF$59,IF($C$13=3,$AG$59,1)))</f>
        <v>#REF!</v>
      </c>
      <c r="AC179" s="419" t="e">
        <f>((#REF!-$H$4)/1000)*$L$58*(($C$8/70)^$V$58)*IF($C$13=1,$AE$59,IF($C$13=2,$AF$59,IF($C$13=3,$AG$59,1)))</f>
        <v>#REF!</v>
      </c>
      <c r="AD179" s="419" t="e">
        <f>((#REF!-$H$4)/1000)*$L$58*(($C$8/70)^$V$58)*IF($C$13=1,$AE$59,IF($C$13=2,$AF$59,IF($C$13=3,$AG$59,1)))</f>
        <v>#REF!</v>
      </c>
      <c r="AE179" s="419" t="e">
        <f>((#REF!-$H$4)/1000)*$L$58*(($C$8/70)^$V$58)*IF($C$13=1,$AE$59,IF($C$13=2,$AF$59,IF($C$13=3,$AG$59,1)))</f>
        <v>#REF!</v>
      </c>
      <c r="AF179" s="419" t="e">
        <f>((#REF!-$H$4)/1000)*$L$58*(($C$8/70)^$V$58)*IF($C$13=1,$AE$59,IF($C$13=2,$AF$59,IF($C$13=3,$AG$59,1)))</f>
        <v>#REF!</v>
      </c>
      <c r="AG179" s="419" t="e">
        <f>((#REF!-$H$4)/1000)*$L$58*(($C$8/70)^$V$58)*IF($C$13=1,$AE$59,IF($C$13=2,$AF$59,IF($C$13=3,$AG$59,1)))</f>
        <v>#REF!</v>
      </c>
      <c r="AH179" s="419" t="e">
        <f>((#REF!-$H$4)/1000)*$L$58*(($C$8/70)^$V$58)*IF($C$13=1,$AE$59,IF($C$13=2,$AF$59,IF($C$13=3,$AG$59,1)))</f>
        <v>#REF!</v>
      </c>
      <c r="AI179" s="419" t="e">
        <f>((#REF!-$H$4)/1000)*$L$58*(($C$8/70)^$V$58)*IF($C$13=1,$AE$59,IF($C$13=2,$AF$59,IF($C$13=3,$AG$59,1)))</f>
        <v>#REF!</v>
      </c>
      <c r="AJ179" s="419" t="e">
        <f>((#REF!-$H$4)/1000)*$L$58*(($C$8/70)^$V$58)*IF($C$13=1,$AE$59,IF($C$13=2,$AF$59,IF($C$13=3,$AG$59,1)))</f>
        <v>#REF!</v>
      </c>
      <c r="AK179" s="419" t="e">
        <f>((#REF!-$H$4)/1000)*$L$58*(($C$8/70)^$V$58)*IF($C$13=1,$AE$59,IF($C$13=2,$AF$59,IF($C$13=3,$AG$59,1)))</f>
        <v>#REF!</v>
      </c>
      <c r="AL179" s="419" t="e">
        <f>((#REF!-$H$4)/1000)*$L$58*(($C$8/70)^$V$58)*IF($C$13=1,$AE$59,IF($C$13=2,$AF$59,IF($C$13=3,$AG$59,1)))</f>
        <v>#REF!</v>
      </c>
      <c r="AM179" s="419" t="e">
        <f>((#REF!-$H$4)/1000)*$L$58*(($C$8/70)^$V$58)*IF($C$13=1,$AE$59,IF($C$13=2,$AF$59,IF($C$13=3,$AG$59,1)))</f>
        <v>#REF!</v>
      </c>
      <c r="AN179" s="419" t="e">
        <f>((#REF!-$H$4)/1000)*$L$58*(($C$8/70)^$V$58)*IF($C$13=1,$AE$59,IF($C$13=2,$AF$59,IF($C$13=3,$AG$59,1)))</f>
        <v>#REF!</v>
      </c>
      <c r="AO179" s="419" t="e">
        <f>((#REF!-$H$4)/1000)*$L$58*(($C$8/70)^$V$58)*IF($C$13=1,$AE$59,IF($C$13=2,$AF$59,IF($C$13=3,$AG$59,1)))</f>
        <v>#REF!</v>
      </c>
      <c r="AP179" s="419" t="e">
        <f>((#REF!-$H$4)/1000)*$L$58*(($C$8/70)^$V$58)*IF($C$13=1,$AE$59,IF($C$13=2,$AF$59,IF($C$13=3,$AG$59,1)))</f>
        <v>#REF!</v>
      </c>
      <c r="AQ179" s="419" t="e">
        <f>((#REF!-$H$4)/1000)*$L$58*(($C$8/70)^$V$58)*IF($C$13=1,$AE$59,IF($C$13=2,$AF$59,IF($C$13=3,$AG$59,1)))</f>
        <v>#REF!</v>
      </c>
      <c r="AR179" s="419" t="e">
        <f>((#REF!-$H$4)/1000)*$L$58*(($C$8/70)^$V$58)*IF($C$13=1,$AE$59,IF($C$13=2,$AF$59,IF($C$13=3,$AG$59,1)))</f>
        <v>#REF!</v>
      </c>
      <c r="AS179" s="419" t="e">
        <f>((#REF!-$H$4)/1000)*$L$58*(($C$8/70)^$V$58)*IF($C$13=1,$AE$59,IF($C$13=2,$AF$59,IF($C$13=3,$AG$59,1)))</f>
        <v>#REF!</v>
      </c>
      <c r="AT179" s="419" t="e">
        <f>((#REF!-$H$4)/1000)*$L$58*(($C$8/70)^$V$58)*IF($C$13=1,$AE$59,IF($C$13=2,$AF$59,IF($C$13=3,$AG$59,1)))</f>
        <v>#REF!</v>
      </c>
      <c r="AU179" s="419" t="e">
        <f>((#REF!-$H$4)/1000)*$L$58*(($C$8/70)^$V$58)*IF($C$13=1,$AE$59,IF($C$13=2,$AF$59,IF($C$13=3,$AG$59,1)))</f>
        <v>#REF!</v>
      </c>
      <c r="AV179" s="419" t="e">
        <f>((#REF!-$H$4)/1000)*$L$58*(($C$8/70)^$V$58)*IF($C$13=1,$AE$59,IF($C$13=2,$AF$59,IF($C$13=3,$AG$59,1)))</f>
        <v>#REF!</v>
      </c>
      <c r="AW179" s="419" t="e">
        <f>((#REF!-$H$4)/1000)*$L$58*(($C$8/70)^$V$58)*IF($C$13=1,$AE$59,IF($C$13=2,$AF$59,IF($C$13=3,$AG$59,1)))</f>
        <v>#REF!</v>
      </c>
      <c r="AX179" s="419" t="e">
        <f>((#REF!-$H$4)/1000)*$L$58*(($C$8/70)^$V$58)*IF($C$13=1,$AE$59,IF($C$13=2,$AF$59,IF($C$13=3,$AG$59,1)))</f>
        <v>#REF!</v>
      </c>
      <c r="AY179" s="419" t="e">
        <f>((#REF!-$H$4)/1000)*$L$58*(($C$8/70)^$V$58)*IF($C$13=1,$AE$59,IF($C$13=2,$AF$59,IF($C$13=3,$AG$59,1)))</f>
        <v>#REF!</v>
      </c>
      <c r="AZ179" s="419" t="e">
        <f>((#REF!-$H$4)/1000)*$L$58*(($C$8/70)^$V$58)*IF($C$13=1,$AE$59,IF($C$13=2,$AF$59,IF($C$13=3,$AG$59,1)))</f>
        <v>#REF!</v>
      </c>
      <c r="BA179" s="419" t="e">
        <f>((#REF!-$H$4)/1000)*$L$58*(($C$8/70)^$V$58)*IF($C$13=1,$AE$59,IF($C$13=2,$AF$59,IF($C$13=3,$AG$59,1)))</f>
        <v>#REF!</v>
      </c>
      <c r="BB179" s="419" t="e">
        <f>((#REF!-$H$4)/1000)*$L$58*(($C$8/70)^$V$58)*IF($C$13=1,$AE$59,IF($C$13=2,$AF$59,IF($C$13=3,$AG$59,1)))</f>
        <v>#REF!</v>
      </c>
      <c r="BC179" s="419" t="e">
        <f>((#REF!-$H$4)/1000)*$L$58*(($C$8/70)^$V$58)*IF($C$13=1,$AE$59,IF($C$13=2,$AF$59,IF($C$13=3,$AG$59,1)))</f>
        <v>#REF!</v>
      </c>
      <c r="BD179" s="419" t="e">
        <f>((#REF!-$H$4)/1000)*$L$58*(($C$8/70)^$V$58)*IF($C$13=1,$AE$59,IF($C$13=2,$AF$59,IF($C$13=3,$AG$59,1)))</f>
        <v>#REF!</v>
      </c>
      <c r="BE179" s="419" t="e">
        <f>((#REF!-$H$4)/1000)*$L$58*(($C$8/70)^$V$58)*IF($C$13=1,$AE$59,IF($C$13=2,$AF$59,IF($C$13=3,$AG$59,1)))</f>
        <v>#REF!</v>
      </c>
      <c r="BF179" s="419" t="e">
        <f>((#REF!-$H$4)/1000)*$L$58*(($C$8/70)^$V$58)*IF($C$13=1,$AE$59,IF($C$13=2,$AF$59,IF($C$13=3,$AG$59,1)))</f>
        <v>#REF!</v>
      </c>
      <c r="BH179" s="6" t="e">
        <f t="shared" si="123"/>
        <v>#REF!</v>
      </c>
      <c r="BI179" s="6" t="e">
        <f t="shared" si="123"/>
        <v>#REF!</v>
      </c>
      <c r="BJ179" s="6" t="e">
        <f t="shared" si="123"/>
        <v>#REF!</v>
      </c>
      <c r="BK179" s="6" t="e">
        <f t="shared" si="123"/>
        <v>#REF!</v>
      </c>
      <c r="BL179" s="6" t="e">
        <f t="shared" si="123"/>
        <v>#REF!</v>
      </c>
      <c r="BM179" s="6" t="e">
        <f t="shared" si="123"/>
        <v>#REF!</v>
      </c>
      <c r="BN179" s="6" t="e">
        <f t="shared" si="123"/>
        <v>#REF!</v>
      </c>
      <c r="BO179" s="6" t="e">
        <f t="shared" si="123"/>
        <v>#REF!</v>
      </c>
      <c r="BP179" s="6" t="e">
        <f t="shared" si="123"/>
        <v>#REF!</v>
      </c>
      <c r="BQ179" s="6" t="e">
        <f t="shared" si="123"/>
        <v>#REF!</v>
      </c>
      <c r="BR179" s="6" t="e">
        <f t="shared" si="123"/>
        <v>#REF!</v>
      </c>
      <c r="BS179" s="6" t="e">
        <f t="shared" si="123"/>
        <v>#REF!</v>
      </c>
      <c r="BT179" s="6" t="e">
        <f t="shared" si="123"/>
        <v>#REF!</v>
      </c>
      <c r="BU179" s="6" t="e">
        <f t="shared" si="123"/>
        <v>#REF!</v>
      </c>
      <c r="BV179" s="6" t="e">
        <f t="shared" si="123"/>
        <v>#REF!</v>
      </c>
      <c r="BW179" s="6" t="e">
        <f t="shared" si="123"/>
        <v>#REF!</v>
      </c>
      <c r="BX179" s="6" t="e">
        <f t="shared" si="124"/>
        <v>#REF!</v>
      </c>
      <c r="BY179" s="6" t="e">
        <f t="shared" si="124"/>
        <v>#REF!</v>
      </c>
      <c r="BZ179" s="6" t="e">
        <f t="shared" si="124"/>
        <v>#REF!</v>
      </c>
      <c r="CA179" s="6" t="e">
        <f t="shared" si="124"/>
        <v>#REF!</v>
      </c>
      <c r="CB179" s="6" t="e">
        <f t="shared" si="124"/>
        <v>#REF!</v>
      </c>
      <c r="CC179" s="6" t="e">
        <f t="shared" si="124"/>
        <v>#REF!</v>
      </c>
      <c r="CD179" s="6" t="e">
        <f t="shared" si="124"/>
        <v>#REF!</v>
      </c>
      <c r="CE179" s="6" t="e">
        <f t="shared" si="124"/>
        <v>#REF!</v>
      </c>
      <c r="CF179" s="6" t="e">
        <f t="shared" si="124"/>
        <v>#REF!</v>
      </c>
      <c r="CG179" s="6" t="e">
        <f t="shared" si="124"/>
        <v>#REF!</v>
      </c>
      <c r="CH179" s="6" t="e">
        <f t="shared" si="124"/>
        <v>#REF!</v>
      </c>
      <c r="CI179" s="6" t="e">
        <f t="shared" si="124"/>
        <v>#REF!</v>
      </c>
      <c r="CJ179" s="6" t="e">
        <f t="shared" si="124"/>
        <v>#REF!</v>
      </c>
      <c r="CK179" s="6" t="e">
        <f t="shared" si="124"/>
        <v>#REF!</v>
      </c>
      <c r="CL179" s="6" t="e">
        <f t="shared" si="124"/>
        <v>#REF!</v>
      </c>
      <c r="CM179" s="6" t="e">
        <f t="shared" si="124"/>
        <v>#REF!</v>
      </c>
      <c r="CN179" s="6" t="e">
        <f t="shared" si="125"/>
        <v>#REF!</v>
      </c>
      <c r="CO179" s="6" t="e">
        <f t="shared" si="125"/>
        <v>#REF!</v>
      </c>
      <c r="CP179" s="6" t="e">
        <f t="shared" si="125"/>
        <v>#REF!</v>
      </c>
      <c r="CQ179" s="6" t="e">
        <f t="shared" si="125"/>
        <v>#REF!</v>
      </c>
      <c r="CR179" s="6" t="e">
        <f t="shared" si="125"/>
        <v>#REF!</v>
      </c>
      <c r="CS179" s="6" t="e">
        <f t="shared" si="125"/>
        <v>#REF!</v>
      </c>
      <c r="CT179" s="6" t="e">
        <f t="shared" si="125"/>
        <v>#REF!</v>
      </c>
      <c r="CU179" s="6" t="e">
        <f t="shared" si="125"/>
        <v>#REF!</v>
      </c>
      <c r="CV179" s="6" t="e">
        <f t="shared" si="125"/>
        <v>#REF!</v>
      </c>
      <c r="CW179" s="6" t="e">
        <f t="shared" si="125"/>
        <v>#REF!</v>
      </c>
      <c r="CX179" s="6" t="e">
        <f t="shared" si="125"/>
        <v>#REF!</v>
      </c>
      <c r="CY179" s="6" t="e">
        <f t="shared" si="125"/>
        <v>#REF!</v>
      </c>
      <c r="CZ179" s="6" t="e">
        <f t="shared" si="125"/>
        <v>#REF!</v>
      </c>
      <c r="DA179" s="6" t="e">
        <f t="shared" si="125"/>
        <v>#REF!</v>
      </c>
      <c r="DB179" s="6" t="e">
        <f t="shared" si="125"/>
        <v>#REF!</v>
      </c>
      <c r="DC179" s="6" t="e">
        <f t="shared" si="125"/>
        <v>#REF!</v>
      </c>
      <c r="DD179" s="6" t="e">
        <f t="shared" si="126"/>
        <v>#REF!</v>
      </c>
      <c r="DE179" s="6" t="e">
        <f t="shared" si="126"/>
        <v>#REF!</v>
      </c>
      <c r="DF179" s="6" t="e">
        <f t="shared" si="126"/>
        <v>#REF!</v>
      </c>
    </row>
    <row r="180" spans="1:110" hidden="1" x14ac:dyDescent="0.25">
      <c r="B180" s="416" t="s">
        <v>75</v>
      </c>
      <c r="C180" s="417"/>
      <c r="D180" s="418"/>
      <c r="E180" s="418"/>
      <c r="F180" s="418"/>
      <c r="G180" s="418"/>
      <c r="H180" s="419" t="e">
        <f>((#REF!-$H$4)/1000)*$M$58*(($C$8/70)^$W$58)*IF($C$13=1,$AE$57,IF($C$13=2,$AF$57,IF($C$13=3,$AG$57,1)))</f>
        <v>#REF!</v>
      </c>
      <c r="I180" s="419" t="e">
        <f>((#REF!-$H$4)/1000)*$M$58*(($C$8/70)^$W$58)*IF($C$13=1,$AE$57,IF($C$13=2,$AF$57,IF($C$13=3,$AG$57,1)))</f>
        <v>#REF!</v>
      </c>
      <c r="J180" s="419" t="e">
        <f>((#REF!-$H$4)/1000)*$M$58*(($C$8/70)^$W$58)*IF($C$13=1,$AE$57,IF($C$13=2,$AF$57,IF($C$13=3,$AG$57,1)))</f>
        <v>#REF!</v>
      </c>
      <c r="K180" s="419" t="e">
        <f>((#REF!-$H$4)/1000)*$M$58*(($C$8/70)^$W$58)*IF($C$13=1,$AE$57,IF($C$13=2,$AF$57,IF($C$13=3,$AG$57,1)))</f>
        <v>#REF!</v>
      </c>
      <c r="L180" s="419" t="e">
        <f>((#REF!-$H$4)/1000)*$M$58*(($C$8/70)^$W$58)*IF($C$13=1,$AE$57,IF($C$13=2,$AF$57,IF($C$13=3,$AG$57,1)))</f>
        <v>#REF!</v>
      </c>
      <c r="M180" s="419" t="e">
        <f>((#REF!-$H$4)/1000)*$M$58*(($C$8/70)^$W$58)*IF($C$13=1,$AE$57,IF($C$13=2,$AF$57,IF($C$13=3,$AG$57,1)))</f>
        <v>#REF!</v>
      </c>
      <c r="N180" s="419" t="e">
        <f>((#REF!-$H$4)/1000)*$M$58*(($C$8/70)^$W$58)*IF($C$13=1,$AE$57,IF($C$13=2,$AF$57,IF($C$13=3,$AG$57,1)))</f>
        <v>#REF!</v>
      </c>
      <c r="O180" s="419" t="e">
        <f>((#REF!-$H$4)/1000)*$M$58*(($C$8/70)^$W$58)*IF($C$13=1,$AE$57,IF($C$13=2,$AF$57,IF($C$13=3,$AG$57,1)))</f>
        <v>#REF!</v>
      </c>
      <c r="P180" s="419" t="e">
        <f>((#REF!-$H$4)/1000)*$M$58*(($C$8/70)^$W$58)*IF($C$13=1,$AE$57,IF($C$13=2,$AF$57,IF($C$13=3,$AG$57,1)))</f>
        <v>#REF!</v>
      </c>
      <c r="Q180" s="419" t="e">
        <f>((#REF!-$H$4)/1000)*$M$58*(($C$8/70)^$W$58)*IF($C$13=1,$AE$57,IF($C$13=2,$AF$57,IF($C$13=3,$AG$57,1)))</f>
        <v>#REF!</v>
      </c>
      <c r="R180" s="419" t="e">
        <f>((#REF!-$H$4)/1000)*$M$58*(($C$8/70)^$W$58)*IF($C$13=1,$AE$57,IF($C$13=2,$AF$57,IF($C$13=3,$AG$57,1)))</f>
        <v>#REF!</v>
      </c>
      <c r="S180" s="419" t="e">
        <f>((#REF!-$H$4)/1000)*$M$58*(($C$8/70)^$W$58)*IF($C$13=1,$AE$57,IF($C$13=2,$AF$57,IF($C$13=3,$AG$57,1)))</f>
        <v>#REF!</v>
      </c>
      <c r="T180" s="419" t="e">
        <f>((#REF!-$H$4)/1000)*$M$58*(($C$8/70)^$W$58)*IF($C$13=1,$AE$57,IF($C$13=2,$AF$57,IF($C$13=3,$AG$57,1)))</f>
        <v>#REF!</v>
      </c>
      <c r="U180" s="419" t="e">
        <f>((#REF!-$H$4)/1000)*$M$58*(($C$8/70)^$W$58)*IF($C$13=1,$AE$57,IF($C$13=2,$AF$57,IF($C$13=3,$AG$57,1)))</f>
        <v>#REF!</v>
      </c>
      <c r="V180" s="419" t="e">
        <f>((#REF!-$H$4)/1000)*$M$58*(($C$8/70)^$W$58)*IF($C$13=1,$AE$57,IF($C$13=2,$AF$57,IF($C$13=3,$AG$57,1)))</f>
        <v>#REF!</v>
      </c>
      <c r="W180" s="419" t="e">
        <f>((#REF!-$H$4)/1000)*$M$58*(($C$8/70)^$W$58)*IF($C$13=1,$AE$57,IF($C$13=2,$AF$57,IF($C$13=3,$AG$57,1)))</f>
        <v>#REF!</v>
      </c>
      <c r="X180" s="419" t="e">
        <f>((#REF!-$H$4)/1000)*$M$58*(($C$8/70)^$W$58)*IF($C$13=1,$AE$57,IF($C$13=2,$AF$57,IF($C$13=3,$AG$57,1)))</f>
        <v>#REF!</v>
      </c>
      <c r="Y180" s="419" t="e">
        <f>((#REF!-$H$4)/1000)*$M$58*(($C$8/70)^$W$58)*IF($C$13=1,$AE$57,IF($C$13=2,$AF$57,IF($C$13=3,$AG$57,1)))</f>
        <v>#REF!</v>
      </c>
      <c r="Z180" s="419" t="e">
        <f>((#REF!-$H$4)/1000)*$M$58*(($C$8/70)^$W$58)*IF($C$13=1,$AE$57,IF($C$13=2,$AF$57,IF($C$13=3,$AG$57,1)))</f>
        <v>#REF!</v>
      </c>
      <c r="AA180" s="419" t="e">
        <f>((#REF!-$H$4)/1000)*$M$58*(($C$8/70)^$W$58)*IF($C$13=1,$AE$57,IF($C$13=2,$AF$57,IF($C$13=3,$AG$57,1)))</f>
        <v>#REF!</v>
      </c>
      <c r="AB180" s="419" t="e">
        <f>((#REF!-$H$4)/1000)*$M$58*(($C$8/70)^$W$58)*IF($C$13=1,$AE$57,IF($C$13=2,$AF$57,IF($C$13=3,$AG$57,1)))</f>
        <v>#REF!</v>
      </c>
      <c r="AC180" s="419" t="e">
        <f>((#REF!-$H$4)/1000)*$M$58*(($C$8/70)^$W$58)*IF($C$13=1,$AE$57,IF($C$13=2,$AF$57,IF($C$13=3,$AG$57,1)))</f>
        <v>#REF!</v>
      </c>
      <c r="AD180" s="419" t="e">
        <f>((#REF!-$H$4)/1000)*$M$58*(($C$8/70)^$W$58)*IF($C$13=1,$AE$57,IF($C$13=2,$AF$57,IF($C$13=3,$AG$57,1)))</f>
        <v>#REF!</v>
      </c>
      <c r="AE180" s="419" t="e">
        <f>((#REF!-$H$4)/1000)*$M$58*(($C$8/70)^$W$58)*IF($C$13=1,$AE$57,IF($C$13=2,$AF$57,IF($C$13=3,$AG$57,1)))</f>
        <v>#REF!</v>
      </c>
      <c r="AF180" s="419" t="e">
        <f>((#REF!-$H$4)/1000)*$M$58*(($C$8/70)^$W$58)*IF($C$13=1,$AE$57,IF($C$13=2,$AF$57,IF($C$13=3,$AG$57,1)))</f>
        <v>#REF!</v>
      </c>
      <c r="AG180" s="419" t="e">
        <f>((#REF!-$H$4)/1000)*$M$58*(($C$8/70)^$W$58)*IF($C$13=1,$AE$57,IF($C$13=2,$AF$57,IF($C$13=3,$AG$57,1)))</f>
        <v>#REF!</v>
      </c>
      <c r="AH180" s="419" t="e">
        <f>((#REF!-$H$4)/1000)*$M$58*(($C$8/70)^$W$58)*IF($C$13=1,$AE$57,IF($C$13=2,$AF$57,IF($C$13=3,$AG$57,1)))</f>
        <v>#REF!</v>
      </c>
      <c r="AI180" s="419" t="e">
        <f>((#REF!-$H$4)/1000)*$M$58*(($C$8/70)^$W$58)*IF($C$13=1,$AE$57,IF($C$13=2,$AF$57,IF($C$13=3,$AG$57,1)))</f>
        <v>#REF!</v>
      </c>
      <c r="AJ180" s="419" t="e">
        <f>((#REF!-$H$4)/1000)*$M$58*(($C$8/70)^$W$58)*IF($C$13=1,$AE$57,IF($C$13=2,$AF$57,IF($C$13=3,$AG$57,1)))</f>
        <v>#REF!</v>
      </c>
      <c r="AK180" s="419" t="e">
        <f>((#REF!-$H$4)/1000)*$M$58*(($C$8/70)^$W$58)*IF($C$13=1,$AE$57,IF($C$13=2,$AF$57,IF($C$13=3,$AG$57,1)))</f>
        <v>#REF!</v>
      </c>
      <c r="AL180" s="419" t="e">
        <f>((#REF!-$H$4)/1000)*$M$58*(($C$8/70)^$W$58)*IF($C$13=1,$AE$57,IF($C$13=2,$AF$57,IF($C$13=3,$AG$57,1)))</f>
        <v>#REF!</v>
      </c>
      <c r="AM180" s="419" t="e">
        <f>((#REF!-$H$4)/1000)*$M$58*(($C$8/70)^$W$58)*IF($C$13=1,$AE$57,IF($C$13=2,$AF$57,IF($C$13=3,$AG$57,1)))</f>
        <v>#REF!</v>
      </c>
      <c r="AN180" s="419" t="e">
        <f>((#REF!-$H$4)/1000)*$M$58*(($C$8/70)^$W$58)*IF($C$13=1,$AE$57,IF($C$13=2,$AF$57,IF($C$13=3,$AG$57,1)))</f>
        <v>#REF!</v>
      </c>
      <c r="AO180" s="419" t="e">
        <f>((#REF!-$H$4)/1000)*$M$58*(($C$8/70)^$W$58)*IF($C$13=1,$AE$57,IF($C$13=2,$AF$57,IF($C$13=3,$AG$57,1)))</f>
        <v>#REF!</v>
      </c>
      <c r="AP180" s="419" t="e">
        <f>((#REF!-$H$4)/1000)*$M$58*(($C$8/70)^$W$58)*IF($C$13=1,$AE$57,IF($C$13=2,$AF$57,IF($C$13=3,$AG$57,1)))</f>
        <v>#REF!</v>
      </c>
      <c r="AQ180" s="419" t="e">
        <f>((#REF!-$H$4)/1000)*$M$58*(($C$8/70)^$W$58)*IF($C$13=1,$AE$57,IF($C$13=2,$AF$57,IF($C$13=3,$AG$57,1)))</f>
        <v>#REF!</v>
      </c>
      <c r="AR180" s="419" t="e">
        <f>((#REF!-$H$4)/1000)*$M$58*(($C$8/70)^$W$58)*IF($C$13=1,$AE$57,IF($C$13=2,$AF$57,IF($C$13=3,$AG$57,1)))</f>
        <v>#REF!</v>
      </c>
      <c r="AS180" s="419" t="e">
        <f>((#REF!-$H$4)/1000)*$M$58*(($C$8/70)^$W$58)*IF($C$13=1,$AE$57,IF($C$13=2,$AF$57,IF($C$13=3,$AG$57,1)))</f>
        <v>#REF!</v>
      </c>
      <c r="AT180" s="419" t="e">
        <f>((#REF!-$H$4)/1000)*$M$58*(($C$8/70)^$W$58)*IF($C$13=1,$AE$57,IF($C$13=2,$AF$57,IF($C$13=3,$AG$57,1)))</f>
        <v>#REF!</v>
      </c>
      <c r="AU180" s="419" t="e">
        <f>((#REF!-$H$4)/1000)*$M$58*(($C$8/70)^$W$58)*IF($C$13=1,$AE$57,IF($C$13=2,$AF$57,IF($C$13=3,$AG$57,1)))</f>
        <v>#REF!</v>
      </c>
      <c r="AV180" s="419" t="e">
        <f>((#REF!-$H$4)/1000)*$M$58*(($C$8/70)^$W$58)*IF($C$13=1,$AE$57,IF($C$13=2,$AF$57,IF($C$13=3,$AG$57,1)))</f>
        <v>#REF!</v>
      </c>
      <c r="AW180" s="419" t="e">
        <f>((#REF!-$H$4)/1000)*$M$58*(($C$8/70)^$W$58)*IF($C$13=1,$AE$57,IF($C$13=2,$AF$57,IF($C$13=3,$AG$57,1)))</f>
        <v>#REF!</v>
      </c>
      <c r="AX180" s="419" t="e">
        <f>((#REF!-$H$4)/1000)*$M$58*(($C$8/70)^$W$58)*IF($C$13=1,$AE$57,IF($C$13=2,$AF$57,IF($C$13=3,$AG$57,1)))</f>
        <v>#REF!</v>
      </c>
      <c r="AY180" s="419" t="e">
        <f>((#REF!-$H$4)/1000)*$M$58*(($C$8/70)^$W$58)*IF($C$13=1,$AE$57,IF($C$13=2,$AF$57,IF($C$13=3,$AG$57,1)))</f>
        <v>#REF!</v>
      </c>
      <c r="AZ180" s="419" t="e">
        <f>((#REF!-$H$4)/1000)*$M$58*(($C$8/70)^$W$58)*IF($C$13=1,$AE$57,IF($C$13=2,$AF$57,IF($C$13=3,$AG$57,1)))</f>
        <v>#REF!</v>
      </c>
      <c r="BA180" s="419" t="e">
        <f>((#REF!-$H$4)/1000)*$M$58*(($C$8/70)^$W$58)*IF($C$13=1,$AE$57,IF($C$13=2,$AF$57,IF($C$13=3,$AG$57,1)))</f>
        <v>#REF!</v>
      </c>
      <c r="BB180" s="419" t="e">
        <f>((#REF!-$H$4)/1000)*$M$58*(($C$8/70)^$W$58)*IF($C$13=1,$AE$57,IF($C$13=2,$AF$57,IF($C$13=3,$AG$57,1)))</f>
        <v>#REF!</v>
      </c>
      <c r="BC180" s="419" t="e">
        <f>((#REF!-$H$4)/1000)*$M$58*(($C$8/70)^$W$58)*IF($C$13=1,$AE$57,IF($C$13=2,$AF$57,IF($C$13=3,$AG$57,1)))</f>
        <v>#REF!</v>
      </c>
      <c r="BD180" s="419" t="e">
        <f>((#REF!-$H$4)/1000)*$M$58*(($C$8/70)^$W$58)*IF($C$13=1,$AE$57,IF($C$13=2,$AF$57,IF($C$13=3,$AG$57,1)))</f>
        <v>#REF!</v>
      </c>
      <c r="BE180" s="419" t="e">
        <f>((#REF!-$H$4)/1000)*$M$58*(($C$8/70)^$W$58)*IF($C$13=1,$AE$57,IF($C$13=2,$AF$57,IF($C$13=3,$AG$57,1)))</f>
        <v>#REF!</v>
      </c>
      <c r="BF180" s="419" t="e">
        <f>((#REF!-$H$4)/1000)*$M$58*(($C$8/70)^$W$58)*IF($C$13=1,$AE$57,IF($C$13=2,$AF$57,IF($C$13=3,$AG$57,1)))</f>
        <v>#REF!</v>
      </c>
      <c r="BH180" s="6" t="e">
        <f t="shared" ref="BH180:BW182" si="131">H188/H180</f>
        <v>#REF!</v>
      </c>
      <c r="BI180" s="6" t="e">
        <f t="shared" si="131"/>
        <v>#REF!</v>
      </c>
      <c r="BJ180" s="6" t="e">
        <f t="shared" si="131"/>
        <v>#REF!</v>
      </c>
      <c r="BK180" s="6" t="e">
        <f t="shared" si="131"/>
        <v>#REF!</v>
      </c>
      <c r="BL180" s="6" t="e">
        <f t="shared" si="131"/>
        <v>#REF!</v>
      </c>
      <c r="BM180" s="6" t="e">
        <f t="shared" si="131"/>
        <v>#REF!</v>
      </c>
      <c r="BN180" s="6" t="e">
        <f t="shared" si="131"/>
        <v>#REF!</v>
      </c>
      <c r="BO180" s="6" t="e">
        <f t="shared" si="131"/>
        <v>#REF!</v>
      </c>
      <c r="BP180" s="6" t="e">
        <f t="shared" si="131"/>
        <v>#REF!</v>
      </c>
      <c r="BQ180" s="6" t="e">
        <f t="shared" si="131"/>
        <v>#REF!</v>
      </c>
      <c r="BR180" s="6" t="e">
        <f t="shared" si="131"/>
        <v>#REF!</v>
      </c>
      <c r="BS180" s="6" t="e">
        <f t="shared" si="131"/>
        <v>#REF!</v>
      </c>
      <c r="BT180" s="6" t="e">
        <f t="shared" si="131"/>
        <v>#REF!</v>
      </c>
      <c r="BU180" s="6" t="e">
        <f t="shared" si="131"/>
        <v>#REF!</v>
      </c>
      <c r="BV180" s="6" t="e">
        <f t="shared" si="131"/>
        <v>#REF!</v>
      </c>
      <c r="BW180" s="6" t="e">
        <f t="shared" si="131"/>
        <v>#REF!</v>
      </c>
      <c r="BX180" s="6" t="e">
        <f t="shared" ref="BX180:CM182" si="132">X188/X180</f>
        <v>#REF!</v>
      </c>
      <c r="BY180" s="6" t="e">
        <f t="shared" si="132"/>
        <v>#REF!</v>
      </c>
      <c r="BZ180" s="6" t="e">
        <f t="shared" si="132"/>
        <v>#REF!</v>
      </c>
      <c r="CA180" s="6" t="e">
        <f t="shared" si="132"/>
        <v>#REF!</v>
      </c>
      <c r="CB180" s="6" t="e">
        <f t="shared" si="132"/>
        <v>#REF!</v>
      </c>
      <c r="CC180" s="6" t="e">
        <f t="shared" si="132"/>
        <v>#REF!</v>
      </c>
      <c r="CD180" s="6" t="e">
        <f t="shared" si="132"/>
        <v>#REF!</v>
      </c>
      <c r="CE180" s="6" t="e">
        <f t="shared" si="132"/>
        <v>#REF!</v>
      </c>
      <c r="CF180" s="6" t="e">
        <f t="shared" si="132"/>
        <v>#REF!</v>
      </c>
      <c r="CG180" s="6" t="e">
        <f t="shared" si="132"/>
        <v>#REF!</v>
      </c>
      <c r="CH180" s="6" t="e">
        <f t="shared" si="132"/>
        <v>#REF!</v>
      </c>
      <c r="CI180" s="6" t="e">
        <f t="shared" si="132"/>
        <v>#REF!</v>
      </c>
      <c r="CJ180" s="6" t="e">
        <f t="shared" si="132"/>
        <v>#REF!</v>
      </c>
      <c r="CK180" s="6" t="e">
        <f t="shared" si="132"/>
        <v>#REF!</v>
      </c>
      <c r="CL180" s="6" t="e">
        <f t="shared" si="132"/>
        <v>#REF!</v>
      </c>
      <c r="CM180" s="6" t="e">
        <f t="shared" si="132"/>
        <v>#REF!</v>
      </c>
      <c r="CN180" s="6" t="e">
        <f t="shared" ref="CN180:DC182" si="133">AN188/AN180</f>
        <v>#REF!</v>
      </c>
      <c r="CO180" s="6" t="e">
        <f t="shared" si="133"/>
        <v>#REF!</v>
      </c>
      <c r="CP180" s="6" t="e">
        <f t="shared" si="133"/>
        <v>#REF!</v>
      </c>
      <c r="CQ180" s="6" t="e">
        <f t="shared" si="133"/>
        <v>#REF!</v>
      </c>
      <c r="CR180" s="6" t="e">
        <f t="shared" si="133"/>
        <v>#REF!</v>
      </c>
      <c r="CS180" s="6" t="e">
        <f t="shared" si="133"/>
        <v>#REF!</v>
      </c>
      <c r="CT180" s="6" t="e">
        <f t="shared" si="133"/>
        <v>#REF!</v>
      </c>
      <c r="CU180" s="6" t="e">
        <f t="shared" si="133"/>
        <v>#REF!</v>
      </c>
      <c r="CV180" s="6" t="e">
        <f t="shared" si="133"/>
        <v>#REF!</v>
      </c>
      <c r="CW180" s="6" t="e">
        <f t="shared" si="133"/>
        <v>#REF!</v>
      </c>
      <c r="CX180" s="6" t="e">
        <f t="shared" si="133"/>
        <v>#REF!</v>
      </c>
      <c r="CY180" s="6" t="e">
        <f t="shared" si="133"/>
        <v>#REF!</v>
      </c>
      <c r="CZ180" s="6" t="e">
        <f t="shared" si="133"/>
        <v>#REF!</v>
      </c>
      <c r="DA180" s="6" t="e">
        <f t="shared" si="133"/>
        <v>#REF!</v>
      </c>
      <c r="DB180" s="6" t="e">
        <f t="shared" si="133"/>
        <v>#REF!</v>
      </c>
      <c r="DC180" s="6" t="e">
        <f t="shared" si="133"/>
        <v>#REF!</v>
      </c>
      <c r="DD180" s="6" t="e">
        <f t="shared" ref="CV180:DF182" si="134">BD188/BD180</f>
        <v>#REF!</v>
      </c>
      <c r="DE180" s="6" t="e">
        <f t="shared" si="134"/>
        <v>#REF!</v>
      </c>
      <c r="DF180" s="6" t="e">
        <f t="shared" si="134"/>
        <v>#REF!</v>
      </c>
    </row>
    <row r="181" spans="1:110" hidden="1" x14ac:dyDescent="0.25">
      <c r="B181" s="416" t="s">
        <v>76</v>
      </c>
      <c r="C181" s="417"/>
      <c r="D181" s="418"/>
      <c r="E181" s="418"/>
      <c r="F181" s="418"/>
      <c r="G181" s="418"/>
      <c r="H181" s="419" t="e">
        <f>((#REF!-$H$4)/1000)*$O58*(($C$8/70)^$Y$58)*IF($C$13=1,$AE$60,IF($C$13=2,$AF$60,IF($C$13=3,$AG$60,1)))</f>
        <v>#REF!</v>
      </c>
      <c r="I181" s="419" t="e">
        <f>((#REF!-$H$4)/1000)*$O58*(($C$8/70)^$Y$58)*IF($C$13=1,$AE$60,IF($C$13=2,$AF$60,IF($C$13=3,$AG$60,1)))</f>
        <v>#REF!</v>
      </c>
      <c r="J181" s="419" t="e">
        <f>((#REF!-$H$4)/1000)*$O58*(($C$8/70)^$Y$58)*IF($C$13=1,$AE$60,IF($C$13=2,$AF$60,IF($C$13=3,$AG$60,1)))</f>
        <v>#REF!</v>
      </c>
      <c r="K181" s="419" t="e">
        <f>((#REF!-$H$4)/1000)*$O58*(($C$8/70)^$Y$58)*IF($C$13=1,$AE$60,IF($C$13=2,$AF$60,IF($C$13=3,$AG$60,1)))</f>
        <v>#REF!</v>
      </c>
      <c r="L181" s="419" t="e">
        <f>((#REF!-$H$4)/1000)*$O58*(($C$8/70)^$Y$58)*IF($C$13=1,$AE$60,IF($C$13=2,$AF$60,IF($C$13=3,$AG$60,1)))</f>
        <v>#REF!</v>
      </c>
      <c r="M181" s="419" t="e">
        <f>((#REF!-$H$4)/1000)*$O58*(($C$8/70)^$Y$58)*IF($C$13=1,$AE$60,IF($C$13=2,$AF$60,IF($C$13=3,$AG$60,1)))</f>
        <v>#REF!</v>
      </c>
      <c r="N181" s="419" t="e">
        <f>((#REF!-$H$4)/1000)*$O58*(($C$8/70)^$Y$58)*IF($C$13=1,$AE$60,IF($C$13=2,$AF$60,IF($C$13=3,$AG$60,1)))</f>
        <v>#REF!</v>
      </c>
      <c r="O181" s="419" t="e">
        <f>((#REF!-$H$4)/1000)*$O58*(($C$8/70)^$Y$58)*IF($C$13=1,$AE$60,IF($C$13=2,$AF$60,IF($C$13=3,$AG$60,1)))</f>
        <v>#REF!</v>
      </c>
      <c r="P181" s="419" t="e">
        <f>((#REF!-$H$4)/1000)*$O58*(($C$8/70)^$Y$58)*IF($C$13=1,$AE$60,IF($C$13=2,$AF$60,IF($C$13=3,$AG$60,1)))</f>
        <v>#REF!</v>
      </c>
      <c r="Q181" s="419" t="e">
        <f>((#REF!-$H$4)/1000)*$O58*(($C$8/70)^$Y$58)*IF($C$13=1,$AE$60,IF($C$13=2,$AF$60,IF($C$13=3,$AG$60,1)))</f>
        <v>#REF!</v>
      </c>
      <c r="R181" s="419" t="e">
        <f>((#REF!-$H$4)/1000)*$O58*(($C$8/70)^$Y$58)*IF($C$13=1,$AE$60,IF($C$13=2,$AF$60,IF($C$13=3,$AG$60,1)))</f>
        <v>#REF!</v>
      </c>
      <c r="S181" s="419" t="e">
        <f>((#REF!-$H$4)/1000)*$O58*(($C$8/70)^$Y$58)*IF($C$13=1,$AE$60,IF($C$13=2,$AF$60,IF($C$13=3,$AG$60,1)))</f>
        <v>#REF!</v>
      </c>
      <c r="T181" s="419" t="e">
        <f>((#REF!-$H$4)/1000)*$O58*(($C$8/70)^$Y$58)*IF($C$13=1,$AE$60,IF($C$13=2,$AF$60,IF($C$13=3,$AG$60,1)))</f>
        <v>#REF!</v>
      </c>
      <c r="U181" s="419" t="e">
        <f>((#REF!-$H$4)/1000)*$O58*(($C$8/70)^$Y$58)*IF($C$13=1,$AE$60,IF($C$13=2,$AF$60,IF($C$13=3,$AG$60,1)))</f>
        <v>#REF!</v>
      </c>
      <c r="V181" s="419" t="e">
        <f>((#REF!-$H$4)/1000)*$O58*(($C$8/70)^$Y$58)*IF($C$13=1,$AE$60,IF($C$13=2,$AF$60,IF($C$13=3,$AG$60,1)))</f>
        <v>#REF!</v>
      </c>
      <c r="W181" s="419" t="e">
        <f>((#REF!-$H$4)/1000)*$O58*(($C$8/70)^$Y$58)*IF($C$13=1,$AE$60,IF($C$13=2,$AF$60,IF($C$13=3,$AG$60,1)))</f>
        <v>#REF!</v>
      </c>
      <c r="X181" s="419" t="e">
        <f>((#REF!-$H$4)/1000)*$O58*(($C$8/70)^$Y$58)*IF($C$13=1,$AE$60,IF($C$13=2,$AF$60,IF($C$13=3,$AG$60,1)))</f>
        <v>#REF!</v>
      </c>
      <c r="Y181" s="419" t="e">
        <f>((#REF!-$H$4)/1000)*$O58*(($C$8/70)^$Y$58)*IF($C$13=1,$AE$60,IF($C$13=2,$AF$60,IF($C$13=3,$AG$60,1)))</f>
        <v>#REF!</v>
      </c>
      <c r="Z181" s="419" t="e">
        <f>((#REF!-$H$4)/1000)*$O58*(($C$8/70)^$Y$58)*IF($C$13=1,$AE$60,IF($C$13=2,$AF$60,IF($C$13=3,$AG$60,1)))</f>
        <v>#REF!</v>
      </c>
      <c r="AA181" s="419" t="e">
        <f>((#REF!-$H$4)/1000)*$O58*(($C$8/70)^$Y$58)*IF($C$13=1,$AE$60,IF($C$13=2,$AF$60,IF($C$13=3,$AG$60,1)))</f>
        <v>#REF!</v>
      </c>
      <c r="AB181" s="419" t="e">
        <f>((#REF!-$H$4)/1000)*$O58*(($C$8/70)^$Y$58)*IF($C$13=1,$AE$60,IF($C$13=2,$AF$60,IF($C$13=3,$AG$60,1)))</f>
        <v>#REF!</v>
      </c>
      <c r="AC181" s="419" t="e">
        <f>((#REF!-$H$4)/1000)*$O58*(($C$8/70)^$Y$58)*IF($C$13=1,$AE$60,IF($C$13=2,$AF$60,IF($C$13=3,$AG$60,1)))</f>
        <v>#REF!</v>
      </c>
      <c r="AD181" s="419" t="e">
        <f>((#REF!-$H$4)/1000)*$O58*(($C$8/70)^$Y$58)*IF($C$13=1,$AE$60,IF($C$13=2,$AF$60,IF($C$13=3,$AG$60,1)))</f>
        <v>#REF!</v>
      </c>
      <c r="AE181" s="419" t="e">
        <f>((#REF!-$H$4)/1000)*$O58*(($C$8/70)^$Y$58)*IF($C$13=1,$AE$60,IF($C$13=2,$AF$60,IF($C$13=3,$AG$60,1)))</f>
        <v>#REF!</v>
      </c>
      <c r="AF181" s="419" t="e">
        <f>((#REF!-$H$4)/1000)*$O58*(($C$8/70)^$Y$58)*IF($C$13=1,$AE$60,IF($C$13=2,$AF$60,IF($C$13=3,$AG$60,1)))</f>
        <v>#REF!</v>
      </c>
      <c r="AG181" s="419" t="e">
        <f>((#REF!-$H$4)/1000)*$O58*(($C$8/70)^$Y$58)*IF($C$13=1,$AE$60,IF($C$13=2,$AF$60,IF($C$13=3,$AG$60,1)))</f>
        <v>#REF!</v>
      </c>
      <c r="AH181" s="419" t="e">
        <f>((#REF!-$H$4)/1000)*$O58*(($C$8/70)^$Y$58)*IF($C$13=1,$AE$60,IF($C$13=2,$AF$60,IF($C$13=3,$AG$60,1)))</f>
        <v>#REF!</v>
      </c>
      <c r="AI181" s="419" t="e">
        <f>((#REF!-$H$4)/1000)*$O58*(($C$8/70)^$Y$58)*IF($C$13=1,$AE$60,IF($C$13=2,$AF$60,IF($C$13=3,$AG$60,1)))</f>
        <v>#REF!</v>
      </c>
      <c r="AJ181" s="419" t="e">
        <f>((#REF!-$H$4)/1000)*$O58*(($C$8/70)^$Y$58)*IF($C$13=1,$AE$60,IF($C$13=2,$AF$60,IF($C$13=3,$AG$60,1)))</f>
        <v>#REF!</v>
      </c>
      <c r="AK181" s="419" t="e">
        <f>((#REF!-$H$4)/1000)*$O58*(($C$8/70)^$Y$58)*IF($C$13=1,$AE$60,IF($C$13=2,$AF$60,IF($C$13=3,$AG$60,1)))</f>
        <v>#REF!</v>
      </c>
      <c r="AL181" s="419" t="e">
        <f>((#REF!-$H$4)/1000)*$O58*(($C$8/70)^$Y$58)*IF($C$13=1,$AE$60,IF($C$13=2,$AF$60,IF($C$13=3,$AG$60,1)))</f>
        <v>#REF!</v>
      </c>
      <c r="AM181" s="419" t="e">
        <f>((#REF!-$H$4)/1000)*$O58*(($C$8/70)^$Y$58)*IF($C$13=1,$AE$60,IF($C$13=2,$AF$60,IF($C$13=3,$AG$60,1)))</f>
        <v>#REF!</v>
      </c>
      <c r="AN181" s="419" t="e">
        <f>((#REF!-$H$4)/1000)*$O58*(($C$8/70)^$Y$58)*IF($C$13=1,$AE$60,IF($C$13=2,$AF$60,IF($C$13=3,$AG$60,1)))</f>
        <v>#REF!</v>
      </c>
      <c r="AO181" s="419" t="e">
        <f>((#REF!-$H$4)/1000)*$O58*(($C$8/70)^$Y$58)*IF($C$13=1,$AE$60,IF($C$13=2,$AF$60,IF($C$13=3,$AG$60,1)))</f>
        <v>#REF!</v>
      </c>
      <c r="AP181" s="419" t="e">
        <f>((#REF!-$H$4)/1000)*$O58*(($C$8/70)^$Y$58)*IF($C$13=1,$AE$60,IF($C$13=2,$AF$60,IF($C$13=3,$AG$60,1)))</f>
        <v>#REF!</v>
      </c>
      <c r="AQ181" s="419" t="e">
        <f>((#REF!-$H$4)/1000)*$O58*(($C$8/70)^$Y$58)*IF($C$13=1,$AE$60,IF($C$13=2,$AF$60,IF($C$13=3,$AG$60,1)))</f>
        <v>#REF!</v>
      </c>
      <c r="AR181" s="419" t="e">
        <f>((#REF!-$H$4)/1000)*$O58*(($C$8/70)^$Y$58)*IF($C$13=1,$AE$60,IF($C$13=2,$AF$60,IF($C$13=3,$AG$60,1)))</f>
        <v>#REF!</v>
      </c>
      <c r="AS181" s="419" t="e">
        <f>((#REF!-$H$4)/1000)*$O58*(($C$8/70)^$Y$58)*IF($C$13=1,$AE$60,IF($C$13=2,$AF$60,IF($C$13=3,$AG$60,1)))</f>
        <v>#REF!</v>
      </c>
      <c r="AT181" s="419" t="e">
        <f>((#REF!-$H$4)/1000)*$O58*(($C$8/70)^$Y$58)*IF($C$13=1,$AE$60,IF($C$13=2,$AF$60,IF($C$13=3,$AG$60,1)))</f>
        <v>#REF!</v>
      </c>
      <c r="AU181" s="419" t="e">
        <f>((#REF!-$H$4)/1000)*$O58*(($C$8/70)^$Y$58)*IF($C$13=1,$AE$60,IF($C$13=2,$AF$60,IF($C$13=3,$AG$60,1)))</f>
        <v>#REF!</v>
      </c>
      <c r="AV181" s="419" t="e">
        <f>((#REF!-$H$4)/1000)*$O58*(($C$8/70)^$Y$58)*IF($C$13=1,$AE$60,IF($C$13=2,$AF$60,IF($C$13=3,$AG$60,1)))</f>
        <v>#REF!</v>
      </c>
      <c r="AW181" s="419" t="e">
        <f>((#REF!-$H$4)/1000)*$O58*(($C$8/70)^$Y$58)*IF($C$13=1,$AE$60,IF($C$13=2,$AF$60,IF($C$13=3,$AG$60,1)))</f>
        <v>#REF!</v>
      </c>
      <c r="AX181" s="419" t="e">
        <f>((#REF!-$H$4)/1000)*$O58*(($C$8/70)^$Y$58)*IF($C$13=1,$AE$60,IF($C$13=2,$AF$60,IF($C$13=3,$AG$60,1)))</f>
        <v>#REF!</v>
      </c>
      <c r="AY181" s="419" t="e">
        <f>((#REF!-$H$4)/1000)*$O58*(($C$8/70)^$Y$58)*IF($C$13=1,$AE$60,IF($C$13=2,$AF$60,IF($C$13=3,$AG$60,1)))</f>
        <v>#REF!</v>
      </c>
      <c r="AZ181" s="419" t="e">
        <f>((#REF!-$H$4)/1000)*$O58*(($C$8/70)^$Y$58)*IF($C$13=1,$AE$60,IF($C$13=2,$AF$60,IF($C$13=3,$AG$60,1)))</f>
        <v>#REF!</v>
      </c>
      <c r="BA181" s="419" t="e">
        <f>((#REF!-$H$4)/1000)*$O58*(($C$8/70)^$Y$58)*IF($C$13=1,$AE$60,IF($C$13=2,$AF$60,IF($C$13=3,$AG$60,1)))</f>
        <v>#REF!</v>
      </c>
      <c r="BB181" s="419" t="e">
        <f>((#REF!-$H$4)/1000)*$O58*(($C$8/70)^$Y$58)*IF($C$13=1,$AE$60,IF($C$13=2,$AF$60,IF($C$13=3,$AG$60,1)))</f>
        <v>#REF!</v>
      </c>
      <c r="BC181" s="419" t="e">
        <f>((#REF!-$H$4)/1000)*$O58*(($C$8/70)^$Y$58)*IF($C$13=1,$AE$60,IF($C$13=2,$AF$60,IF($C$13=3,$AG$60,1)))</f>
        <v>#REF!</v>
      </c>
      <c r="BD181" s="419" t="e">
        <f>((#REF!-$H$4)/1000)*$O58*(($C$8/70)^$Y$58)*IF($C$13=1,$AE$60,IF($C$13=2,$AF$60,IF($C$13=3,$AG$60,1)))</f>
        <v>#REF!</v>
      </c>
      <c r="BE181" s="419" t="e">
        <f>((#REF!-$H$4)/1000)*$O58*(($C$8/70)^$Y$58)*IF($C$13=1,$AE$60,IF($C$13=2,$AF$60,IF($C$13=3,$AG$60,1)))</f>
        <v>#REF!</v>
      </c>
      <c r="BF181" s="419" t="e">
        <f>((#REF!-$H$4)/1000)*$O58*(($C$8/70)^$Y$58)*IF($C$13=1,$AE$60,IF($C$13=2,$AF$60,IF($C$13=3,$AG$60,1)))</f>
        <v>#REF!</v>
      </c>
      <c r="BH181" s="6" t="e">
        <f t="shared" si="131"/>
        <v>#VALUE!</v>
      </c>
      <c r="BI181" s="6" t="e">
        <f t="shared" si="131"/>
        <v>#REF!</v>
      </c>
      <c r="BJ181" s="6" t="e">
        <f t="shared" si="131"/>
        <v>#REF!</v>
      </c>
      <c r="BK181" s="6" t="e">
        <f t="shared" si="131"/>
        <v>#REF!</v>
      </c>
      <c r="BL181" s="6" t="e">
        <f t="shared" si="131"/>
        <v>#REF!</v>
      </c>
      <c r="BM181" s="6" t="e">
        <f t="shared" si="131"/>
        <v>#REF!</v>
      </c>
      <c r="BN181" s="6" t="e">
        <f t="shared" si="131"/>
        <v>#REF!</v>
      </c>
      <c r="BO181" s="6" t="e">
        <f t="shared" si="131"/>
        <v>#REF!</v>
      </c>
      <c r="BP181" s="6" t="e">
        <f t="shared" si="131"/>
        <v>#REF!</v>
      </c>
      <c r="BQ181" s="6" t="e">
        <f t="shared" si="131"/>
        <v>#REF!</v>
      </c>
      <c r="BR181" s="6" t="e">
        <f t="shared" si="131"/>
        <v>#REF!</v>
      </c>
      <c r="BS181" s="6" t="e">
        <f t="shared" si="131"/>
        <v>#REF!</v>
      </c>
      <c r="BT181" s="6" t="e">
        <f t="shared" si="131"/>
        <v>#REF!</v>
      </c>
      <c r="BU181" s="6" t="e">
        <f t="shared" si="131"/>
        <v>#REF!</v>
      </c>
      <c r="BV181" s="6" t="e">
        <f t="shared" si="131"/>
        <v>#REF!</v>
      </c>
      <c r="BW181" s="6" t="e">
        <f t="shared" si="131"/>
        <v>#REF!</v>
      </c>
      <c r="BX181" s="6" t="e">
        <f t="shared" si="132"/>
        <v>#REF!</v>
      </c>
      <c r="BY181" s="6" t="e">
        <f t="shared" si="132"/>
        <v>#REF!</v>
      </c>
      <c r="BZ181" s="6" t="e">
        <f t="shared" si="132"/>
        <v>#REF!</v>
      </c>
      <c r="CA181" s="6" t="e">
        <f t="shared" si="132"/>
        <v>#REF!</v>
      </c>
      <c r="CB181" s="6" t="e">
        <f t="shared" si="132"/>
        <v>#REF!</v>
      </c>
      <c r="CC181" s="6" t="e">
        <f t="shared" si="132"/>
        <v>#REF!</v>
      </c>
      <c r="CD181" s="6" t="e">
        <f t="shared" si="132"/>
        <v>#REF!</v>
      </c>
      <c r="CE181" s="6" t="e">
        <f t="shared" si="132"/>
        <v>#REF!</v>
      </c>
      <c r="CF181" s="6" t="e">
        <f t="shared" si="132"/>
        <v>#REF!</v>
      </c>
      <c r="CG181" s="6" t="e">
        <f t="shared" si="132"/>
        <v>#REF!</v>
      </c>
      <c r="CH181" s="6" t="e">
        <f t="shared" si="132"/>
        <v>#REF!</v>
      </c>
      <c r="CI181" s="6" t="e">
        <f t="shared" si="132"/>
        <v>#REF!</v>
      </c>
      <c r="CJ181" s="6" t="e">
        <f t="shared" si="132"/>
        <v>#REF!</v>
      </c>
      <c r="CK181" s="6" t="e">
        <f t="shared" si="132"/>
        <v>#REF!</v>
      </c>
      <c r="CL181" s="6" t="e">
        <f t="shared" si="132"/>
        <v>#REF!</v>
      </c>
      <c r="CM181" s="6" t="e">
        <f t="shared" si="132"/>
        <v>#REF!</v>
      </c>
      <c r="CN181" s="6" t="e">
        <f t="shared" si="133"/>
        <v>#REF!</v>
      </c>
      <c r="CO181" s="6" t="e">
        <f t="shared" si="133"/>
        <v>#REF!</v>
      </c>
      <c r="CP181" s="6" t="e">
        <f t="shared" si="133"/>
        <v>#REF!</v>
      </c>
      <c r="CQ181" s="6" t="e">
        <f t="shared" si="133"/>
        <v>#REF!</v>
      </c>
      <c r="CR181" s="6" t="e">
        <f t="shared" si="133"/>
        <v>#REF!</v>
      </c>
      <c r="CS181" s="6" t="e">
        <f t="shared" si="133"/>
        <v>#REF!</v>
      </c>
      <c r="CT181" s="6" t="e">
        <f t="shared" si="133"/>
        <v>#REF!</v>
      </c>
      <c r="CU181" s="6" t="e">
        <f t="shared" si="133"/>
        <v>#REF!</v>
      </c>
      <c r="CV181" s="6" t="e">
        <f t="shared" si="134"/>
        <v>#REF!</v>
      </c>
      <c r="CW181" s="6" t="e">
        <f t="shared" si="134"/>
        <v>#REF!</v>
      </c>
      <c r="CX181" s="6" t="e">
        <f t="shared" si="134"/>
        <v>#REF!</v>
      </c>
      <c r="CY181" s="6" t="e">
        <f t="shared" si="134"/>
        <v>#REF!</v>
      </c>
      <c r="CZ181" s="6" t="e">
        <f t="shared" si="134"/>
        <v>#REF!</v>
      </c>
      <c r="DA181" s="6" t="e">
        <f t="shared" si="134"/>
        <v>#REF!</v>
      </c>
      <c r="DB181" s="6" t="e">
        <f t="shared" si="134"/>
        <v>#REF!</v>
      </c>
      <c r="DC181" s="6" t="e">
        <f t="shared" si="134"/>
        <v>#REF!</v>
      </c>
      <c r="DD181" s="6" t="e">
        <f t="shared" si="134"/>
        <v>#REF!</v>
      </c>
      <c r="DE181" s="6" t="e">
        <f t="shared" si="134"/>
        <v>#REF!</v>
      </c>
      <c r="DF181" s="6" t="e">
        <f t="shared" si="134"/>
        <v>#REF!</v>
      </c>
    </row>
    <row r="182" spans="1:110" ht="15.75" hidden="1" thickBot="1" x14ac:dyDescent="0.3">
      <c r="B182" s="420" t="s">
        <v>77</v>
      </c>
      <c r="C182" s="421"/>
      <c r="D182" s="422"/>
      <c r="E182" s="422"/>
      <c r="F182" s="422"/>
      <c r="G182" s="422"/>
      <c r="H182" s="423" t="e">
        <f>((#REF!-$H$4)/1000)*$P58*(($C$8/70)^$Z$58)*IF($C$13=1,$AE$57,IF($C$13=2,$AF$57,IF($C$13=3,$AG$57,1)))</f>
        <v>#REF!</v>
      </c>
      <c r="I182" s="423" t="e">
        <f>((#REF!-$H$4)/1000)*$P58*(($C$8/70)^$Z$58)*IF($C$13=1,$AE$57,IF($C$13=2,$AF$57,IF($C$13=3,$AG$57,1)))</f>
        <v>#REF!</v>
      </c>
      <c r="J182" s="423" t="e">
        <f>((#REF!-$H$4)/1000)*$P58*(($C$8/70)^$Z$58)*IF($C$13=1,$AE$57,IF($C$13=2,$AF$57,IF($C$13=3,$AG$57,1)))</f>
        <v>#REF!</v>
      </c>
      <c r="K182" s="423" t="e">
        <f>((#REF!-$H$4)/1000)*$P58*(($C$8/70)^$Z$58)*IF($C$13=1,$AE$57,IF($C$13=2,$AF$57,IF($C$13=3,$AG$57,1)))</f>
        <v>#REF!</v>
      </c>
      <c r="L182" s="423" t="e">
        <f>((#REF!-$H$4)/1000)*$P58*(($C$8/70)^$Z$58)*IF($C$13=1,$AE$57,IF($C$13=2,$AF$57,IF($C$13=3,$AG$57,1)))</f>
        <v>#REF!</v>
      </c>
      <c r="M182" s="423" t="e">
        <f>((#REF!-$H$4)/1000)*$P58*(($C$8/70)^$Z$58)*IF($C$13=1,$AE$57,IF($C$13=2,$AF$57,IF($C$13=3,$AG$57,1)))</f>
        <v>#REF!</v>
      </c>
      <c r="N182" s="423" t="e">
        <f>((#REF!-$H$4)/1000)*$P58*(($C$8/70)^$Z$58)*IF($C$13=1,$AE$57,IF($C$13=2,$AF$57,IF($C$13=3,$AG$57,1)))</f>
        <v>#REF!</v>
      </c>
      <c r="O182" s="423" t="e">
        <f>((#REF!-$H$4)/1000)*$P58*(($C$8/70)^$Z$58)*IF($C$13=1,$AE$57,IF($C$13=2,$AF$57,IF($C$13=3,$AG$57,1)))</f>
        <v>#REF!</v>
      </c>
      <c r="P182" s="423" t="e">
        <f>((#REF!-$H$4)/1000)*$P58*(($C$8/70)^$Z$58)*IF($C$13=1,$AE$57,IF($C$13=2,$AF$57,IF($C$13=3,$AG$57,1)))</f>
        <v>#REF!</v>
      </c>
      <c r="Q182" s="423" t="e">
        <f>((#REF!-$H$4)/1000)*$P58*(($C$8/70)^$Z$58)*IF($C$13=1,$AE$57,IF($C$13=2,$AF$57,IF($C$13=3,$AG$57,1)))</f>
        <v>#REF!</v>
      </c>
      <c r="R182" s="423" t="e">
        <f>((#REF!-$H$4)/1000)*$P58*(($C$8/70)^$Z$58)*IF($C$13=1,$AE$57,IF($C$13=2,$AF$57,IF($C$13=3,$AG$57,1)))</f>
        <v>#REF!</v>
      </c>
      <c r="S182" s="423" t="e">
        <f>((#REF!-$H$4)/1000)*$P58*(($C$8/70)^$Z$58)*IF($C$13=1,$AE$57,IF($C$13=2,$AF$57,IF($C$13=3,$AG$57,1)))</f>
        <v>#REF!</v>
      </c>
      <c r="T182" s="423" t="e">
        <f>((#REF!-$H$4)/1000)*$P58*(($C$8/70)^$Z$58)*IF($C$13=1,$AE$57,IF($C$13=2,$AF$57,IF($C$13=3,$AG$57,1)))</f>
        <v>#REF!</v>
      </c>
      <c r="U182" s="423" t="e">
        <f>((#REF!-$H$4)/1000)*$P58*(($C$8/70)^$Z$58)*IF($C$13=1,$AE$57,IF($C$13=2,$AF$57,IF($C$13=3,$AG$57,1)))</f>
        <v>#REF!</v>
      </c>
      <c r="V182" s="423" t="e">
        <f>((#REF!-$H$4)/1000)*$P58*(($C$8/70)^$Z$58)*IF($C$13=1,$AE$57,IF($C$13=2,$AF$57,IF($C$13=3,$AG$57,1)))</f>
        <v>#REF!</v>
      </c>
      <c r="W182" s="423" t="e">
        <f>((#REF!-$H$4)/1000)*$P58*(($C$8/70)^$Z$58)*IF($C$13=1,$AE$57,IF($C$13=2,$AF$57,IF($C$13=3,$AG$57,1)))</f>
        <v>#REF!</v>
      </c>
      <c r="X182" s="423" t="e">
        <f>((#REF!-$H$4)/1000)*$P58*(($C$8/70)^$Z$58)*IF($C$13=1,$AE$57,IF($C$13=2,$AF$57,IF($C$13=3,$AG$57,1)))</f>
        <v>#REF!</v>
      </c>
      <c r="Y182" s="423" t="e">
        <f>((#REF!-$H$4)/1000)*$P58*(($C$8/70)^$Z$58)*IF($C$13=1,$AE$57,IF($C$13=2,$AF$57,IF($C$13=3,$AG$57,1)))</f>
        <v>#REF!</v>
      </c>
      <c r="Z182" s="423" t="e">
        <f>((#REF!-$H$4)/1000)*$P58*(($C$8/70)^$Z$58)*IF($C$13=1,$AE$57,IF($C$13=2,$AF$57,IF($C$13=3,$AG$57,1)))</f>
        <v>#REF!</v>
      </c>
      <c r="AA182" s="423" t="e">
        <f>((#REF!-$H$4)/1000)*$P58*(($C$8/70)^$Z$58)*IF($C$13=1,$AE$57,IF($C$13=2,$AF$57,IF($C$13=3,$AG$57,1)))</f>
        <v>#REF!</v>
      </c>
      <c r="AB182" s="423" t="e">
        <f>((#REF!-$H$4)/1000)*$P58*(($C$8/70)^$Z$58)*IF($C$13=1,$AE$57,IF($C$13=2,$AF$57,IF($C$13=3,$AG$57,1)))</f>
        <v>#REF!</v>
      </c>
      <c r="AC182" s="423" t="e">
        <f>((#REF!-$H$4)/1000)*$P58*(($C$8/70)^$Z$58)*IF($C$13=1,$AE$57,IF($C$13=2,$AF$57,IF($C$13=3,$AG$57,1)))</f>
        <v>#REF!</v>
      </c>
      <c r="AD182" s="423" t="e">
        <f>((#REF!-$H$4)/1000)*$P58*(($C$8/70)^$Z$58)*IF($C$13=1,$AE$57,IF($C$13=2,$AF$57,IF($C$13=3,$AG$57,1)))</f>
        <v>#REF!</v>
      </c>
      <c r="AE182" s="423" t="e">
        <f>((#REF!-$H$4)/1000)*$P58*(($C$8/70)^$Z$58)*IF($C$13=1,$AE$57,IF($C$13=2,$AF$57,IF($C$13=3,$AG$57,1)))</f>
        <v>#REF!</v>
      </c>
      <c r="AF182" s="423" t="e">
        <f>((#REF!-$H$4)/1000)*$P58*(($C$8/70)^$Z$58)*IF($C$13=1,$AE$57,IF($C$13=2,$AF$57,IF($C$13=3,$AG$57,1)))</f>
        <v>#REF!</v>
      </c>
      <c r="AG182" s="423" t="e">
        <f>((#REF!-$H$4)/1000)*$P58*(($C$8/70)^$Z$58)*IF($C$13=1,$AE$57,IF($C$13=2,$AF$57,IF($C$13=3,$AG$57,1)))</f>
        <v>#REF!</v>
      </c>
      <c r="AH182" s="423" t="e">
        <f>((#REF!-$H$4)/1000)*$P58*(($C$8/70)^$Z$58)*IF($C$13=1,$AE$57,IF($C$13=2,$AF$57,IF($C$13=3,$AG$57,1)))</f>
        <v>#REF!</v>
      </c>
      <c r="AI182" s="423" t="e">
        <f>((#REF!-$H$4)/1000)*$P58*(($C$8/70)^$Z$58)*IF($C$13=1,$AE$57,IF($C$13=2,$AF$57,IF($C$13=3,$AG$57,1)))</f>
        <v>#REF!</v>
      </c>
      <c r="AJ182" s="423" t="e">
        <f>((#REF!-$H$4)/1000)*$P58*(($C$8/70)^$Z$58)*IF($C$13=1,$AE$57,IF($C$13=2,$AF$57,IF($C$13=3,$AG$57,1)))</f>
        <v>#REF!</v>
      </c>
      <c r="AK182" s="423" t="e">
        <f>((#REF!-$H$4)/1000)*$P58*(($C$8/70)^$Z$58)*IF($C$13=1,$AE$57,IF($C$13=2,$AF$57,IF($C$13=3,$AG$57,1)))</f>
        <v>#REF!</v>
      </c>
      <c r="AL182" s="423" t="e">
        <f>((#REF!-$H$4)/1000)*$P58*(($C$8/70)^$Z$58)*IF($C$13=1,$AE$57,IF($C$13=2,$AF$57,IF($C$13=3,$AG$57,1)))</f>
        <v>#REF!</v>
      </c>
      <c r="AM182" s="423" t="e">
        <f>((#REF!-$H$4)/1000)*$P58*(($C$8/70)^$Z$58)*IF($C$13=1,$AE$57,IF($C$13=2,$AF$57,IF($C$13=3,$AG$57,1)))</f>
        <v>#REF!</v>
      </c>
      <c r="AN182" s="423" t="e">
        <f>((#REF!-$H$4)/1000)*$P58*(($C$8/70)^$Z$58)*IF($C$13=1,$AE$57,IF($C$13=2,$AF$57,IF($C$13=3,$AG$57,1)))</f>
        <v>#REF!</v>
      </c>
      <c r="AO182" s="423" t="e">
        <f>((#REF!-$H$4)/1000)*$P58*(($C$8/70)^$Z$58)*IF($C$13=1,$AE$57,IF($C$13=2,$AF$57,IF($C$13=3,$AG$57,1)))</f>
        <v>#REF!</v>
      </c>
      <c r="AP182" s="423" t="e">
        <f>((#REF!-$H$4)/1000)*$P58*(($C$8/70)^$Z$58)*IF($C$13=1,$AE$57,IF($C$13=2,$AF$57,IF($C$13=3,$AG$57,1)))</f>
        <v>#REF!</v>
      </c>
      <c r="AQ182" s="423" t="e">
        <f>((#REF!-$H$4)/1000)*$P58*(($C$8/70)^$Z$58)*IF($C$13=1,$AE$57,IF($C$13=2,$AF$57,IF($C$13=3,$AG$57,1)))</f>
        <v>#REF!</v>
      </c>
      <c r="AR182" s="423" t="e">
        <f>((#REF!-$H$4)/1000)*$P58*(($C$8/70)^$Z$58)*IF($C$13=1,$AE$57,IF($C$13=2,$AF$57,IF($C$13=3,$AG$57,1)))</f>
        <v>#REF!</v>
      </c>
      <c r="AS182" s="423" t="e">
        <f>((#REF!-$H$4)/1000)*$P58*(($C$8/70)^$Z$58)*IF($C$13=1,$AE$57,IF($C$13=2,$AF$57,IF($C$13=3,$AG$57,1)))</f>
        <v>#REF!</v>
      </c>
      <c r="AT182" s="423" t="e">
        <f>((#REF!-$H$4)/1000)*$P58*(($C$8/70)^$Z$58)*IF($C$13=1,$AE$57,IF($C$13=2,$AF$57,IF($C$13=3,$AG$57,1)))</f>
        <v>#REF!</v>
      </c>
      <c r="AU182" s="423" t="e">
        <f>((#REF!-$H$4)/1000)*$P58*(($C$8/70)^$Z$58)*IF($C$13=1,$AE$57,IF($C$13=2,$AF$57,IF($C$13=3,$AG$57,1)))</f>
        <v>#REF!</v>
      </c>
      <c r="AV182" s="423" t="e">
        <f>((#REF!-$H$4)/1000)*$P58*(($C$8/70)^$Z$58)*IF($C$13=1,$AE$57,IF($C$13=2,$AF$57,IF($C$13=3,$AG$57,1)))</f>
        <v>#REF!</v>
      </c>
      <c r="AW182" s="423" t="e">
        <f>((#REF!-$H$4)/1000)*$P58*(($C$8/70)^$Z$58)*IF($C$13=1,$AE$57,IF($C$13=2,$AF$57,IF($C$13=3,$AG$57,1)))</f>
        <v>#REF!</v>
      </c>
      <c r="AX182" s="423" t="e">
        <f>((#REF!-$H$4)/1000)*$P58*(($C$8/70)^$Z$58)*IF($C$13=1,$AE$57,IF($C$13=2,$AF$57,IF($C$13=3,$AG$57,1)))</f>
        <v>#REF!</v>
      </c>
      <c r="AY182" s="423" t="e">
        <f>((#REF!-$H$4)/1000)*$P58*(($C$8/70)^$Z$58)*IF($C$13=1,$AE$57,IF($C$13=2,$AF$57,IF($C$13=3,$AG$57,1)))</f>
        <v>#REF!</v>
      </c>
      <c r="AZ182" s="423" t="e">
        <f>((#REF!-$H$4)/1000)*$P58*(($C$8/70)^$Z$58)*IF($C$13=1,$AE$57,IF($C$13=2,$AF$57,IF($C$13=3,$AG$57,1)))</f>
        <v>#REF!</v>
      </c>
      <c r="BA182" s="423" t="e">
        <f>((#REF!-$H$4)/1000)*$P58*(($C$8/70)^$Z$58)*IF($C$13=1,$AE$57,IF($C$13=2,$AF$57,IF($C$13=3,$AG$57,1)))</f>
        <v>#REF!</v>
      </c>
      <c r="BB182" s="423" t="e">
        <f>((#REF!-$H$4)/1000)*$P58*(($C$8/70)^$Z$58)*IF($C$13=1,$AE$57,IF($C$13=2,$AF$57,IF($C$13=3,$AG$57,1)))</f>
        <v>#REF!</v>
      </c>
      <c r="BC182" s="423" t="e">
        <f>((#REF!-$H$4)/1000)*$P58*(($C$8/70)^$Z$58)*IF($C$13=1,$AE$57,IF($C$13=2,$AF$57,IF($C$13=3,$AG$57,1)))</f>
        <v>#REF!</v>
      </c>
      <c r="BD182" s="423" t="e">
        <f>((#REF!-$H$4)/1000)*$P58*(($C$8/70)^$Z$58)*IF($C$13=1,$AE$57,IF($C$13=2,$AF$57,IF($C$13=3,$AG$57,1)))</f>
        <v>#REF!</v>
      </c>
      <c r="BE182" s="423" t="e">
        <f>((#REF!-$H$4)/1000)*$P58*(($C$8/70)^$Z$58)*IF($C$13=1,$AE$57,IF($C$13=2,$AF$57,IF($C$13=3,$AG$57,1)))</f>
        <v>#REF!</v>
      </c>
      <c r="BF182" s="423" t="e">
        <f>((#REF!-$H$4)/1000)*$P58*(($C$8/70)^$Z$58)*IF($C$13=1,$AE$57,IF($C$13=2,$AF$57,IF($C$13=3,$AG$57,1)))</f>
        <v>#REF!</v>
      </c>
      <c r="BH182" s="6" t="e">
        <f t="shared" si="131"/>
        <v>#REF!</v>
      </c>
      <c r="BI182" s="6" t="e">
        <f t="shared" si="131"/>
        <v>#REF!</v>
      </c>
      <c r="BJ182" s="6" t="e">
        <f t="shared" si="131"/>
        <v>#REF!</v>
      </c>
      <c r="BK182" s="6" t="e">
        <f t="shared" si="131"/>
        <v>#REF!</v>
      </c>
      <c r="BL182" s="6" t="e">
        <f t="shared" si="131"/>
        <v>#REF!</v>
      </c>
      <c r="BM182" s="6" t="e">
        <f t="shared" si="131"/>
        <v>#REF!</v>
      </c>
      <c r="BN182" s="6" t="e">
        <f t="shared" si="131"/>
        <v>#REF!</v>
      </c>
      <c r="BO182" s="6" t="e">
        <f t="shared" si="131"/>
        <v>#REF!</v>
      </c>
      <c r="BP182" s="6" t="e">
        <f t="shared" si="131"/>
        <v>#REF!</v>
      </c>
      <c r="BQ182" s="6" t="e">
        <f t="shared" si="131"/>
        <v>#REF!</v>
      </c>
      <c r="BR182" s="6" t="e">
        <f t="shared" si="131"/>
        <v>#REF!</v>
      </c>
      <c r="BS182" s="6" t="e">
        <f t="shared" si="131"/>
        <v>#REF!</v>
      </c>
      <c r="BT182" s="6" t="e">
        <f t="shared" si="131"/>
        <v>#REF!</v>
      </c>
      <c r="BU182" s="6" t="e">
        <f t="shared" si="131"/>
        <v>#REF!</v>
      </c>
      <c r="BV182" s="6" t="e">
        <f t="shared" si="131"/>
        <v>#REF!</v>
      </c>
      <c r="BW182" s="6" t="e">
        <f t="shared" si="131"/>
        <v>#REF!</v>
      </c>
      <c r="BX182" s="6" t="e">
        <f t="shared" si="132"/>
        <v>#REF!</v>
      </c>
      <c r="BY182" s="6" t="e">
        <f t="shared" si="132"/>
        <v>#REF!</v>
      </c>
      <c r="BZ182" s="6" t="e">
        <f t="shared" si="132"/>
        <v>#REF!</v>
      </c>
      <c r="CA182" s="6" t="e">
        <f t="shared" si="132"/>
        <v>#REF!</v>
      </c>
      <c r="CB182" s="6" t="e">
        <f t="shared" si="132"/>
        <v>#REF!</v>
      </c>
      <c r="CC182" s="6" t="e">
        <f t="shared" si="132"/>
        <v>#REF!</v>
      </c>
      <c r="CD182" s="6" t="e">
        <f t="shared" si="132"/>
        <v>#REF!</v>
      </c>
      <c r="CE182" s="6" t="e">
        <f t="shared" si="132"/>
        <v>#REF!</v>
      </c>
      <c r="CF182" s="6" t="e">
        <f t="shared" si="132"/>
        <v>#REF!</v>
      </c>
      <c r="CG182" s="6" t="e">
        <f t="shared" si="132"/>
        <v>#REF!</v>
      </c>
      <c r="CH182" s="6" t="e">
        <f t="shared" si="132"/>
        <v>#REF!</v>
      </c>
      <c r="CI182" s="6" t="e">
        <f t="shared" si="132"/>
        <v>#REF!</v>
      </c>
      <c r="CJ182" s="6" t="e">
        <f t="shared" si="132"/>
        <v>#REF!</v>
      </c>
      <c r="CK182" s="6" t="e">
        <f t="shared" si="132"/>
        <v>#REF!</v>
      </c>
      <c r="CL182" s="6" t="e">
        <f t="shared" si="132"/>
        <v>#REF!</v>
      </c>
      <c r="CM182" s="6" t="e">
        <f t="shared" si="132"/>
        <v>#REF!</v>
      </c>
      <c r="CN182" s="6" t="e">
        <f t="shared" si="133"/>
        <v>#REF!</v>
      </c>
      <c r="CO182" s="6" t="e">
        <f t="shared" si="133"/>
        <v>#REF!</v>
      </c>
      <c r="CP182" s="6" t="e">
        <f t="shared" si="133"/>
        <v>#REF!</v>
      </c>
      <c r="CQ182" s="6" t="e">
        <f t="shared" si="133"/>
        <v>#REF!</v>
      </c>
      <c r="CR182" s="6" t="e">
        <f t="shared" si="133"/>
        <v>#REF!</v>
      </c>
      <c r="CS182" s="6" t="e">
        <f t="shared" si="133"/>
        <v>#REF!</v>
      </c>
      <c r="CT182" s="6" t="e">
        <f t="shared" si="133"/>
        <v>#REF!</v>
      </c>
      <c r="CU182" s="6" t="e">
        <f t="shared" si="133"/>
        <v>#REF!</v>
      </c>
      <c r="CV182" s="6" t="e">
        <f t="shared" si="134"/>
        <v>#REF!</v>
      </c>
      <c r="CW182" s="6" t="e">
        <f t="shared" si="134"/>
        <v>#REF!</v>
      </c>
      <c r="CX182" s="6" t="e">
        <f t="shared" si="134"/>
        <v>#REF!</v>
      </c>
      <c r="CY182" s="6" t="e">
        <f t="shared" si="134"/>
        <v>#REF!</v>
      </c>
      <c r="CZ182" s="6" t="e">
        <f t="shared" si="134"/>
        <v>#REF!</v>
      </c>
      <c r="DA182" s="6" t="e">
        <f t="shared" si="134"/>
        <v>#REF!</v>
      </c>
      <c r="DB182" s="6" t="e">
        <f t="shared" si="134"/>
        <v>#REF!</v>
      </c>
      <c r="DC182" s="6" t="e">
        <f t="shared" si="134"/>
        <v>#REF!</v>
      </c>
      <c r="DD182" s="6" t="e">
        <f t="shared" si="134"/>
        <v>#REF!</v>
      </c>
      <c r="DE182" s="6" t="e">
        <f t="shared" si="134"/>
        <v>#REF!</v>
      </c>
      <c r="DF182" s="6" t="e">
        <f t="shared" si="134"/>
        <v>#REF!</v>
      </c>
    </row>
    <row r="183" spans="1:110" ht="15.75" thickBot="1" x14ac:dyDescent="0.3">
      <c r="B183" s="408"/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  <c r="Z183" s="408"/>
      <c r="AA183" s="408"/>
      <c r="AB183" s="408"/>
      <c r="AC183" s="408"/>
      <c r="AD183" s="408"/>
      <c r="AE183" s="408"/>
      <c r="AF183" s="408"/>
      <c r="AG183" s="408"/>
      <c r="AH183" s="408"/>
      <c r="AI183" s="408"/>
      <c r="AJ183" s="408"/>
      <c r="AK183" s="408"/>
      <c r="AL183" s="408"/>
      <c r="AM183" s="408"/>
      <c r="AN183" s="408"/>
      <c r="AO183" s="408"/>
      <c r="AP183" s="408"/>
      <c r="AQ183" s="408"/>
      <c r="AR183" s="408"/>
      <c r="AS183" s="408"/>
      <c r="AT183" s="408"/>
      <c r="AU183" s="408"/>
      <c r="AV183" s="408"/>
      <c r="AW183" s="408"/>
      <c r="AX183" s="408"/>
      <c r="AY183" s="408"/>
      <c r="AZ183" s="408"/>
      <c r="BA183" s="408"/>
      <c r="BB183" s="408"/>
      <c r="BC183" s="408"/>
      <c r="BD183" s="408"/>
      <c r="BE183" s="408"/>
      <c r="BF183" s="408"/>
    </row>
    <row r="184" spans="1:110" ht="15.75" thickBot="1" x14ac:dyDescent="0.3">
      <c r="A184" s="274"/>
      <c r="B184" s="424" t="s">
        <v>26</v>
      </c>
      <c r="C184" s="425"/>
      <c r="D184" s="389" t="s">
        <v>27</v>
      </c>
      <c r="E184" s="390" t="s">
        <v>16</v>
      </c>
      <c r="F184" s="390" t="s">
        <v>14</v>
      </c>
      <c r="G184" s="391" t="s">
        <v>28</v>
      </c>
      <c r="H184" s="281" t="s">
        <v>29</v>
      </c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282"/>
      <c r="AQ184" s="282"/>
      <c r="AR184" s="282"/>
      <c r="AS184" s="282"/>
      <c r="AT184" s="282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3"/>
    </row>
    <row r="185" spans="1:110" ht="15.75" thickBot="1" x14ac:dyDescent="0.3">
      <c r="A185" s="274"/>
      <c r="B185" s="426"/>
      <c r="C185" s="427"/>
      <c r="D185" s="397"/>
      <c r="E185" s="398"/>
      <c r="F185" s="398"/>
      <c r="G185" s="399"/>
      <c r="H185" s="428">
        <v>500</v>
      </c>
      <c r="I185" s="429">
        <v>550</v>
      </c>
      <c r="J185" s="290">
        <v>600</v>
      </c>
      <c r="K185" s="291">
        <v>650</v>
      </c>
      <c r="L185" s="291">
        <v>700</v>
      </c>
      <c r="M185" s="291">
        <v>750</v>
      </c>
      <c r="N185" s="291">
        <v>800</v>
      </c>
      <c r="O185" s="291">
        <v>850</v>
      </c>
      <c r="P185" s="291">
        <v>900</v>
      </c>
      <c r="Q185" s="291">
        <v>950</v>
      </c>
      <c r="R185" s="291">
        <v>1000</v>
      </c>
      <c r="S185" s="291">
        <v>1050</v>
      </c>
      <c r="T185" s="291">
        <v>1100</v>
      </c>
      <c r="U185" s="291">
        <v>1150</v>
      </c>
      <c r="V185" s="291">
        <v>1200</v>
      </c>
      <c r="W185" s="291">
        <v>1250</v>
      </c>
      <c r="X185" s="291">
        <v>1300</v>
      </c>
      <c r="Y185" s="291">
        <v>1350</v>
      </c>
      <c r="Z185" s="291">
        <v>1400</v>
      </c>
      <c r="AA185" s="291">
        <v>1450</v>
      </c>
      <c r="AB185" s="291">
        <v>1500</v>
      </c>
      <c r="AC185" s="291">
        <v>1550</v>
      </c>
      <c r="AD185" s="291">
        <v>1600</v>
      </c>
      <c r="AE185" s="291">
        <v>1650</v>
      </c>
      <c r="AF185" s="291">
        <v>1700</v>
      </c>
      <c r="AG185" s="291">
        <v>1750</v>
      </c>
      <c r="AH185" s="291">
        <v>1800</v>
      </c>
      <c r="AI185" s="291">
        <v>1850</v>
      </c>
      <c r="AJ185" s="291">
        <v>1900</v>
      </c>
      <c r="AK185" s="291">
        <v>1950</v>
      </c>
      <c r="AL185" s="291">
        <v>2000</v>
      </c>
      <c r="AM185" s="291">
        <v>2050</v>
      </c>
      <c r="AN185" s="291">
        <v>2100</v>
      </c>
      <c r="AO185" s="291">
        <v>2150</v>
      </c>
      <c r="AP185" s="291">
        <v>2200</v>
      </c>
      <c r="AQ185" s="291">
        <v>2250</v>
      </c>
      <c r="AR185" s="291">
        <v>2300</v>
      </c>
      <c r="AS185" s="291">
        <v>2350</v>
      </c>
      <c r="AT185" s="291">
        <v>2400</v>
      </c>
      <c r="AU185" s="291">
        <v>2450</v>
      </c>
      <c r="AV185" s="291">
        <v>2500</v>
      </c>
      <c r="AW185" s="291">
        <v>2550</v>
      </c>
      <c r="AX185" s="291">
        <v>2600</v>
      </c>
      <c r="AY185" s="291">
        <v>2650</v>
      </c>
      <c r="AZ185" s="291">
        <v>2700</v>
      </c>
      <c r="BA185" s="291">
        <v>2750</v>
      </c>
      <c r="BB185" s="291">
        <v>2800</v>
      </c>
      <c r="BC185" s="291">
        <v>2850</v>
      </c>
      <c r="BD185" s="291">
        <v>2900</v>
      </c>
      <c r="BE185" s="292">
        <v>2950</v>
      </c>
      <c r="BF185" s="293">
        <v>3000</v>
      </c>
      <c r="BH185" s="218">
        <v>500</v>
      </c>
      <c r="BI185" s="294">
        <v>550</v>
      </c>
      <c r="BJ185" s="295">
        <v>600</v>
      </c>
      <c r="BK185" s="296">
        <v>650</v>
      </c>
      <c r="BL185" s="296">
        <v>700</v>
      </c>
      <c r="BM185" s="296">
        <v>750</v>
      </c>
      <c r="BN185" s="296">
        <v>800</v>
      </c>
      <c r="BO185" s="296">
        <v>850</v>
      </c>
      <c r="BP185" s="296">
        <v>900</v>
      </c>
      <c r="BQ185" s="296">
        <v>950</v>
      </c>
      <c r="BR185" s="296">
        <v>1000</v>
      </c>
      <c r="BS185" s="296">
        <v>1050</v>
      </c>
      <c r="BT185" s="296">
        <v>1100</v>
      </c>
      <c r="BU185" s="296">
        <v>1150</v>
      </c>
      <c r="BV185" s="296">
        <v>1200</v>
      </c>
      <c r="BW185" s="296">
        <v>1250</v>
      </c>
      <c r="BX185" s="296">
        <v>1300</v>
      </c>
      <c r="BY185" s="296">
        <v>1350</v>
      </c>
      <c r="BZ185" s="296">
        <v>1400</v>
      </c>
      <c r="CA185" s="296">
        <v>1450</v>
      </c>
      <c r="CB185" s="296">
        <v>1500</v>
      </c>
      <c r="CC185" s="296">
        <v>1550</v>
      </c>
      <c r="CD185" s="296">
        <v>1600</v>
      </c>
      <c r="CE185" s="296">
        <v>1650</v>
      </c>
      <c r="CF185" s="296">
        <v>1700</v>
      </c>
      <c r="CG185" s="296">
        <v>1750</v>
      </c>
      <c r="CH185" s="296">
        <v>1800</v>
      </c>
      <c r="CI185" s="296">
        <v>1850</v>
      </c>
      <c r="CJ185" s="296">
        <v>1900</v>
      </c>
      <c r="CK185" s="296">
        <v>1950</v>
      </c>
      <c r="CL185" s="296">
        <v>2000</v>
      </c>
      <c r="CM185" s="296">
        <v>2050</v>
      </c>
      <c r="CN185" s="296">
        <v>2100</v>
      </c>
      <c r="CO185" s="296">
        <v>2150</v>
      </c>
      <c r="CP185" s="296">
        <v>2200</v>
      </c>
      <c r="CQ185" s="296">
        <v>2250</v>
      </c>
      <c r="CR185" s="296">
        <v>2300</v>
      </c>
      <c r="CS185" s="296">
        <v>2350</v>
      </c>
      <c r="CT185" s="296">
        <v>2400</v>
      </c>
      <c r="CU185" s="296">
        <v>2450</v>
      </c>
      <c r="CV185" s="296">
        <v>2500</v>
      </c>
      <c r="CW185" s="296">
        <v>2550</v>
      </c>
      <c r="CX185" s="296">
        <v>2600</v>
      </c>
      <c r="CY185" s="296">
        <v>2650</v>
      </c>
      <c r="CZ185" s="296">
        <v>2700</v>
      </c>
      <c r="DA185" s="296">
        <v>2750</v>
      </c>
      <c r="DB185" s="296">
        <v>2800</v>
      </c>
      <c r="DC185" s="296">
        <v>2850</v>
      </c>
      <c r="DD185" s="296">
        <v>2900</v>
      </c>
      <c r="DE185" s="406">
        <v>2950</v>
      </c>
      <c r="DF185" s="407">
        <v>3000</v>
      </c>
    </row>
    <row r="186" spans="1:110" ht="15.75" thickBot="1" x14ac:dyDescent="0.3">
      <c r="B186" s="370" t="s">
        <v>78</v>
      </c>
      <c r="C186" s="371"/>
      <c r="D186" s="430"/>
      <c r="E186" s="430"/>
      <c r="F186" s="430"/>
      <c r="G186" s="431"/>
      <c r="H186" s="432">
        <f>((H$185-$H$4)/1000)*$M76*(($C$8/70)^$W$76)*IF($C$13=1,$AE$76,IF($C$13=2,$AF$76,IF($C$13=3,$AG$76,1)))</f>
        <v>435.20598426163724</v>
      </c>
      <c r="I186" s="432">
        <f t="shared" ref="I186:BT186" si="135">((I$185-$H$4)/1000)*$M76*(($C$8/70)^$W$76)*IF($C$13=1,$AE$76,IF($C$13=2,$AF$76,IF($C$13=3,$AG$76,1)))</f>
        <v>580.27464568218295</v>
      </c>
      <c r="J186" s="432">
        <f t="shared" si="135"/>
        <v>725.34330710272866</v>
      </c>
      <c r="K186" s="432">
        <f t="shared" si="135"/>
        <v>870.41196852327448</v>
      </c>
      <c r="L186" s="432">
        <f t="shared" si="135"/>
        <v>1015.4806299438202</v>
      </c>
      <c r="M186" s="432">
        <f t="shared" si="135"/>
        <v>1160.5492913643659</v>
      </c>
      <c r="N186" s="432">
        <f t="shared" si="135"/>
        <v>1305.6179527849117</v>
      </c>
      <c r="O186" s="432">
        <f t="shared" si="135"/>
        <v>1450.6866142054573</v>
      </c>
      <c r="P186" s="432">
        <f t="shared" si="135"/>
        <v>1595.7552756260031</v>
      </c>
      <c r="Q186" s="432">
        <f t="shared" si="135"/>
        <v>1740.823937046549</v>
      </c>
      <c r="R186" s="432">
        <f t="shared" si="135"/>
        <v>1885.8925984670946</v>
      </c>
      <c r="S186" s="432">
        <f t="shared" si="135"/>
        <v>2030.9612598876404</v>
      </c>
      <c r="T186" s="432">
        <f t="shared" si="135"/>
        <v>2176.0299213081862</v>
      </c>
      <c r="U186" s="432">
        <f t="shared" si="135"/>
        <v>2321.0985827287318</v>
      </c>
      <c r="V186" s="432">
        <f t="shared" si="135"/>
        <v>2466.1672441492774</v>
      </c>
      <c r="W186" s="432">
        <f t="shared" si="135"/>
        <v>2611.2359055698234</v>
      </c>
      <c r="X186" s="432">
        <f t="shared" si="135"/>
        <v>2756.3045669903695</v>
      </c>
      <c r="Y186" s="432">
        <f t="shared" si="135"/>
        <v>2901.3732284109146</v>
      </c>
      <c r="Z186" s="432">
        <f t="shared" si="135"/>
        <v>3046.4418898314607</v>
      </c>
      <c r="AA186" s="432">
        <f t="shared" si="135"/>
        <v>3191.5105512520063</v>
      </c>
      <c r="AB186" s="432">
        <f t="shared" si="135"/>
        <v>3336.5792126725514</v>
      </c>
      <c r="AC186" s="432">
        <f t="shared" si="135"/>
        <v>3481.6478740930979</v>
      </c>
      <c r="AD186" s="432">
        <f t="shared" si="135"/>
        <v>3626.716535513644</v>
      </c>
      <c r="AE186" s="432">
        <f t="shared" si="135"/>
        <v>3771.7851969341891</v>
      </c>
      <c r="AF186" s="432">
        <f t="shared" si="135"/>
        <v>3916.8538583547347</v>
      </c>
      <c r="AG186" s="432">
        <f t="shared" si="135"/>
        <v>4061.9225197752808</v>
      </c>
      <c r="AH186" s="432">
        <f t="shared" si="135"/>
        <v>4206.9911811958264</v>
      </c>
      <c r="AI186" s="432">
        <f t="shared" si="135"/>
        <v>4352.0598426163724</v>
      </c>
      <c r="AJ186" s="432">
        <f t="shared" si="135"/>
        <v>4497.1285040369185</v>
      </c>
      <c r="AK186" s="432">
        <f t="shared" si="135"/>
        <v>4642.1971654574636</v>
      </c>
      <c r="AL186" s="432">
        <f t="shared" si="135"/>
        <v>4787.2658268780096</v>
      </c>
      <c r="AM186" s="432">
        <f t="shared" si="135"/>
        <v>4932.3344882985548</v>
      </c>
      <c r="AN186" s="432">
        <f t="shared" si="135"/>
        <v>5077.4031497191017</v>
      </c>
      <c r="AO186" s="432">
        <f t="shared" si="135"/>
        <v>5222.4718111396469</v>
      </c>
      <c r="AP186" s="432">
        <f t="shared" si="135"/>
        <v>5367.540472560192</v>
      </c>
      <c r="AQ186" s="432">
        <f t="shared" si="135"/>
        <v>5512.609133980739</v>
      </c>
      <c r="AR186" s="432">
        <f t="shared" si="135"/>
        <v>5657.6777954012832</v>
      </c>
      <c r="AS186" s="432">
        <f t="shared" si="135"/>
        <v>5802.7464568218293</v>
      </c>
      <c r="AT186" s="432">
        <f t="shared" si="135"/>
        <v>5947.8151182423753</v>
      </c>
      <c r="AU186" s="432">
        <f t="shared" si="135"/>
        <v>6092.8837796629214</v>
      </c>
      <c r="AV186" s="432">
        <f t="shared" si="135"/>
        <v>6237.9524410834665</v>
      </c>
      <c r="AW186" s="432">
        <f t="shared" si="135"/>
        <v>6383.0211025040126</v>
      </c>
      <c r="AX186" s="432">
        <f t="shared" si="135"/>
        <v>6528.0897639245586</v>
      </c>
      <c r="AY186" s="432">
        <f t="shared" si="135"/>
        <v>6673.1584253451028</v>
      </c>
      <c r="AZ186" s="432">
        <f t="shared" si="135"/>
        <v>6818.2270867656498</v>
      </c>
      <c r="BA186" s="432">
        <f t="shared" si="135"/>
        <v>6963.2957481861959</v>
      </c>
      <c r="BB186" s="432">
        <f t="shared" si="135"/>
        <v>7108.3644096067419</v>
      </c>
      <c r="BC186" s="432">
        <f t="shared" si="135"/>
        <v>7253.433071027288</v>
      </c>
      <c r="BD186" s="432">
        <f t="shared" si="135"/>
        <v>7398.5017324478322</v>
      </c>
      <c r="BE186" s="432">
        <f t="shared" si="135"/>
        <v>7543.5703938683782</v>
      </c>
      <c r="BF186" s="433">
        <f t="shared" si="135"/>
        <v>7688.6390552889243</v>
      </c>
      <c r="BG186" s="434">
        <f t="shared" si="135"/>
        <v>-1015.4806299438202</v>
      </c>
      <c r="BH186" s="435">
        <f t="shared" si="135"/>
        <v>435.20598426163724</v>
      </c>
      <c r="BI186" s="435">
        <f t="shared" si="135"/>
        <v>580.27464568218295</v>
      </c>
      <c r="BJ186" s="435">
        <f t="shared" si="135"/>
        <v>725.34330710272866</v>
      </c>
      <c r="BK186" s="435">
        <f t="shared" si="135"/>
        <v>870.41196852327448</v>
      </c>
      <c r="BL186" s="435">
        <f t="shared" si="135"/>
        <v>1015.4806299438202</v>
      </c>
      <c r="BM186" s="435">
        <f t="shared" si="135"/>
        <v>1160.5492913643659</v>
      </c>
      <c r="BN186" s="435">
        <f t="shared" si="135"/>
        <v>1305.6179527849117</v>
      </c>
      <c r="BO186" s="435">
        <f t="shared" si="135"/>
        <v>1450.6866142054573</v>
      </c>
      <c r="BP186" s="435">
        <f t="shared" si="135"/>
        <v>1595.7552756260031</v>
      </c>
      <c r="BQ186" s="435">
        <f t="shared" si="135"/>
        <v>1740.823937046549</v>
      </c>
      <c r="BR186" s="435">
        <f t="shared" si="135"/>
        <v>1885.8925984670946</v>
      </c>
      <c r="BS186" s="435">
        <f t="shared" si="135"/>
        <v>2030.9612598876404</v>
      </c>
      <c r="BT186" s="435">
        <f t="shared" si="135"/>
        <v>2176.0299213081862</v>
      </c>
      <c r="BU186" s="435">
        <f t="shared" ref="BU186:DF186" si="136">((BU$185-$H$4)/1000)*$M76*(($C$8/70)^$W$76)*IF($C$13=1,$AE$76,IF($C$13=2,$AF$76,IF($C$13=3,$AG$76,1)))</f>
        <v>2321.0985827287318</v>
      </c>
      <c r="BV186" s="435">
        <f t="shared" si="136"/>
        <v>2466.1672441492774</v>
      </c>
      <c r="BW186" s="435">
        <f t="shared" si="136"/>
        <v>2611.2359055698234</v>
      </c>
      <c r="BX186" s="435">
        <f t="shared" si="136"/>
        <v>2756.3045669903695</v>
      </c>
      <c r="BY186" s="435">
        <f t="shared" si="136"/>
        <v>2901.3732284109146</v>
      </c>
      <c r="BZ186" s="435">
        <f t="shared" si="136"/>
        <v>3046.4418898314607</v>
      </c>
      <c r="CA186" s="435">
        <f t="shared" si="136"/>
        <v>3191.5105512520063</v>
      </c>
      <c r="CB186" s="435">
        <f t="shared" si="136"/>
        <v>3336.5792126725514</v>
      </c>
      <c r="CC186" s="435">
        <f t="shared" si="136"/>
        <v>3481.6478740930979</v>
      </c>
      <c r="CD186" s="435">
        <f t="shared" si="136"/>
        <v>3626.716535513644</v>
      </c>
      <c r="CE186" s="435">
        <f t="shared" si="136"/>
        <v>3771.7851969341891</v>
      </c>
      <c r="CF186" s="435">
        <f t="shared" si="136"/>
        <v>3916.8538583547347</v>
      </c>
      <c r="CG186" s="435">
        <f t="shared" si="136"/>
        <v>4061.9225197752808</v>
      </c>
      <c r="CH186" s="435">
        <f t="shared" si="136"/>
        <v>4206.9911811958264</v>
      </c>
      <c r="CI186" s="435">
        <f t="shared" si="136"/>
        <v>4352.0598426163724</v>
      </c>
      <c r="CJ186" s="435">
        <f t="shared" si="136"/>
        <v>4497.1285040369185</v>
      </c>
      <c r="CK186" s="435">
        <f t="shared" si="136"/>
        <v>4642.1971654574636</v>
      </c>
      <c r="CL186" s="435">
        <f t="shared" si="136"/>
        <v>4787.2658268780096</v>
      </c>
      <c r="CM186" s="435">
        <f t="shared" si="136"/>
        <v>4932.3344882985548</v>
      </c>
      <c r="CN186" s="435">
        <f t="shared" si="136"/>
        <v>5077.4031497191017</v>
      </c>
      <c r="CO186" s="435">
        <f t="shared" si="136"/>
        <v>5222.4718111396469</v>
      </c>
      <c r="CP186" s="435">
        <f t="shared" si="136"/>
        <v>5367.540472560192</v>
      </c>
      <c r="CQ186" s="435">
        <f t="shared" si="136"/>
        <v>5512.609133980739</v>
      </c>
      <c r="CR186" s="435">
        <f t="shared" si="136"/>
        <v>5657.6777954012832</v>
      </c>
      <c r="CS186" s="435">
        <f t="shared" si="136"/>
        <v>5802.7464568218293</v>
      </c>
      <c r="CT186" s="435">
        <f t="shared" si="136"/>
        <v>5947.8151182423753</v>
      </c>
      <c r="CU186" s="435">
        <f t="shared" si="136"/>
        <v>6092.8837796629214</v>
      </c>
      <c r="CV186" s="435">
        <f t="shared" si="136"/>
        <v>6237.9524410834665</v>
      </c>
      <c r="CW186" s="435">
        <f t="shared" si="136"/>
        <v>6383.0211025040126</v>
      </c>
      <c r="CX186" s="435">
        <f t="shared" si="136"/>
        <v>6528.0897639245586</v>
      </c>
      <c r="CY186" s="435">
        <f t="shared" si="136"/>
        <v>6673.1584253451028</v>
      </c>
      <c r="CZ186" s="435">
        <f t="shared" si="136"/>
        <v>6818.2270867656498</v>
      </c>
      <c r="DA186" s="435">
        <f t="shared" si="136"/>
        <v>6963.2957481861959</v>
      </c>
      <c r="DB186" s="435">
        <f t="shared" si="136"/>
        <v>7108.3644096067419</v>
      </c>
      <c r="DC186" s="435">
        <f t="shared" si="136"/>
        <v>7253.433071027288</v>
      </c>
      <c r="DD186" s="435">
        <f t="shared" si="136"/>
        <v>7398.5017324478322</v>
      </c>
      <c r="DE186" s="435">
        <f t="shared" si="136"/>
        <v>7543.5703938683782</v>
      </c>
      <c r="DF186" s="435">
        <f t="shared" si="136"/>
        <v>7688.6390552889243</v>
      </c>
    </row>
    <row r="187" spans="1:110" ht="15.75" thickBot="1" x14ac:dyDescent="0.3">
      <c r="B187" s="378" t="s">
        <v>79</v>
      </c>
      <c r="C187" s="379"/>
      <c r="D187" s="436"/>
      <c r="E187" s="436"/>
      <c r="F187" s="436"/>
      <c r="G187" s="437"/>
      <c r="H187" s="438">
        <f>((H$185-$H$4)/1000)*$O76*(($C$8/70)^$Y$76)*IF($C$13=1,$AE$76,IF($C$13=2,$AF$76,IF($C$13=3,$AG$76,1)))</f>
        <v>498.25090139880217</v>
      </c>
      <c r="I187" s="438">
        <f t="shared" ref="I187:BT187" si="137">((I$185-$H$4)/1000)*$O76*(($C$8/70)^$Y$76)*IF($C$13=1,$AE$76,IF($C$13=2,$AF$76,IF($C$13=3,$AG$76,1)))</f>
        <v>664.33453519840293</v>
      </c>
      <c r="J187" s="438">
        <f t="shared" si="137"/>
        <v>830.41816899800369</v>
      </c>
      <c r="K187" s="438">
        <f t="shared" si="137"/>
        <v>996.50180279760434</v>
      </c>
      <c r="L187" s="438">
        <f t="shared" si="137"/>
        <v>1162.585436597205</v>
      </c>
      <c r="M187" s="438">
        <f t="shared" si="137"/>
        <v>1328.6690703968059</v>
      </c>
      <c r="N187" s="438">
        <f t="shared" si="137"/>
        <v>1494.7527041964067</v>
      </c>
      <c r="O187" s="438">
        <f t="shared" si="137"/>
        <v>1660.8363379960074</v>
      </c>
      <c r="P187" s="438">
        <f t="shared" si="137"/>
        <v>1826.9199717956087</v>
      </c>
      <c r="Q187" s="438">
        <f t="shared" si="137"/>
        <v>1993.0036055952087</v>
      </c>
      <c r="R187" s="438">
        <f t="shared" si="137"/>
        <v>2159.0872393948098</v>
      </c>
      <c r="S187" s="438">
        <f t="shared" si="137"/>
        <v>2325.17087319441</v>
      </c>
      <c r="T187" s="438">
        <f t="shared" si="137"/>
        <v>2491.2545069940115</v>
      </c>
      <c r="U187" s="438">
        <f t="shared" si="137"/>
        <v>2657.3381407936117</v>
      </c>
      <c r="V187" s="438">
        <f t="shared" si="137"/>
        <v>2823.4217745932128</v>
      </c>
      <c r="W187" s="438">
        <f t="shared" si="137"/>
        <v>2989.5054083928135</v>
      </c>
      <c r="X187" s="438">
        <f t="shared" si="137"/>
        <v>3155.5890421924146</v>
      </c>
      <c r="Y187" s="438">
        <f t="shared" si="137"/>
        <v>3321.6726759920148</v>
      </c>
      <c r="Z187" s="438">
        <f t="shared" si="137"/>
        <v>3487.7563097916159</v>
      </c>
      <c r="AA187" s="438">
        <f t="shared" si="137"/>
        <v>3653.8399435912174</v>
      </c>
      <c r="AB187" s="438">
        <f t="shared" si="137"/>
        <v>3819.9235773908172</v>
      </c>
      <c r="AC187" s="438">
        <f t="shared" si="137"/>
        <v>3986.0072111904174</v>
      </c>
      <c r="AD187" s="438">
        <f t="shared" si="137"/>
        <v>4152.0908449900189</v>
      </c>
      <c r="AE187" s="438">
        <f t="shared" si="137"/>
        <v>4318.1744787896196</v>
      </c>
      <c r="AF187" s="438">
        <f t="shared" si="137"/>
        <v>4484.2581125892211</v>
      </c>
      <c r="AG187" s="438">
        <f t="shared" si="137"/>
        <v>4650.34174638882</v>
      </c>
      <c r="AH187" s="438">
        <f t="shared" si="137"/>
        <v>4816.4253801884215</v>
      </c>
      <c r="AI187" s="438">
        <f t="shared" si="137"/>
        <v>4982.5090139880231</v>
      </c>
      <c r="AJ187" s="438">
        <f t="shared" si="137"/>
        <v>5148.5926477876237</v>
      </c>
      <c r="AK187" s="438">
        <f t="shared" si="137"/>
        <v>5314.6762815872235</v>
      </c>
      <c r="AL187" s="438">
        <f t="shared" si="137"/>
        <v>5480.7599153868241</v>
      </c>
      <c r="AM187" s="438">
        <f t="shared" si="137"/>
        <v>5646.8435491864257</v>
      </c>
      <c r="AN187" s="438">
        <f t="shared" si="137"/>
        <v>5812.9271829860263</v>
      </c>
      <c r="AO187" s="438">
        <f t="shared" si="137"/>
        <v>5979.010816785627</v>
      </c>
      <c r="AP187" s="438">
        <f t="shared" si="137"/>
        <v>6145.0944505852285</v>
      </c>
      <c r="AQ187" s="438">
        <f t="shared" si="137"/>
        <v>6311.1780843848292</v>
      </c>
      <c r="AR187" s="438">
        <f t="shared" si="137"/>
        <v>6477.2617181844298</v>
      </c>
      <c r="AS187" s="438">
        <f t="shared" si="137"/>
        <v>6643.3453519840295</v>
      </c>
      <c r="AT187" s="438">
        <f t="shared" si="137"/>
        <v>6809.4289857836302</v>
      </c>
      <c r="AU187" s="438">
        <f t="shared" si="137"/>
        <v>6975.5126195832318</v>
      </c>
      <c r="AV187" s="438">
        <f t="shared" si="137"/>
        <v>7141.5962533828315</v>
      </c>
      <c r="AW187" s="438">
        <f t="shared" si="137"/>
        <v>7307.6798871824349</v>
      </c>
      <c r="AX187" s="438">
        <f t="shared" si="137"/>
        <v>7473.7635209820346</v>
      </c>
      <c r="AY187" s="438">
        <f t="shared" si="137"/>
        <v>7639.8471547816343</v>
      </c>
      <c r="AZ187" s="438">
        <f t="shared" si="137"/>
        <v>7805.930788581235</v>
      </c>
      <c r="BA187" s="438">
        <f t="shared" si="137"/>
        <v>7972.0144223808347</v>
      </c>
      <c r="BB187" s="438">
        <f t="shared" si="137"/>
        <v>8138.0980561804381</v>
      </c>
      <c r="BC187" s="438">
        <f t="shared" si="137"/>
        <v>8304.1816899800378</v>
      </c>
      <c r="BD187" s="438">
        <f t="shared" si="137"/>
        <v>8470.2653237796385</v>
      </c>
      <c r="BE187" s="438">
        <f t="shared" si="137"/>
        <v>8636.3489575792391</v>
      </c>
      <c r="BF187" s="439">
        <f t="shared" si="137"/>
        <v>8802.4325913788398</v>
      </c>
      <c r="BG187" s="434">
        <f t="shared" si="137"/>
        <v>-1162.585436597205</v>
      </c>
      <c r="BH187" s="435">
        <f t="shared" si="137"/>
        <v>498.25090139880217</v>
      </c>
      <c r="BI187" s="435">
        <f t="shared" si="137"/>
        <v>664.33453519840293</v>
      </c>
      <c r="BJ187" s="435">
        <f t="shared" si="137"/>
        <v>830.41816899800369</v>
      </c>
      <c r="BK187" s="435">
        <f t="shared" si="137"/>
        <v>996.50180279760434</v>
      </c>
      <c r="BL187" s="435">
        <f t="shared" si="137"/>
        <v>1162.585436597205</v>
      </c>
      <c r="BM187" s="435">
        <f t="shared" si="137"/>
        <v>1328.6690703968059</v>
      </c>
      <c r="BN187" s="435">
        <f t="shared" si="137"/>
        <v>1494.7527041964067</v>
      </c>
      <c r="BO187" s="435">
        <f t="shared" si="137"/>
        <v>1660.8363379960074</v>
      </c>
      <c r="BP187" s="435">
        <f t="shared" si="137"/>
        <v>1826.9199717956087</v>
      </c>
      <c r="BQ187" s="435">
        <f t="shared" si="137"/>
        <v>1993.0036055952087</v>
      </c>
      <c r="BR187" s="435">
        <f t="shared" si="137"/>
        <v>2159.0872393948098</v>
      </c>
      <c r="BS187" s="435">
        <f t="shared" si="137"/>
        <v>2325.17087319441</v>
      </c>
      <c r="BT187" s="435">
        <f t="shared" si="137"/>
        <v>2491.2545069940115</v>
      </c>
      <c r="BU187" s="435">
        <f t="shared" ref="BU187:DF187" si="138">((BU$185-$H$4)/1000)*$O76*(($C$8/70)^$Y$76)*IF($C$13=1,$AE$76,IF($C$13=2,$AF$76,IF($C$13=3,$AG$76,1)))</f>
        <v>2657.3381407936117</v>
      </c>
      <c r="BV187" s="435">
        <f t="shared" si="138"/>
        <v>2823.4217745932128</v>
      </c>
      <c r="BW187" s="435">
        <f t="shared" si="138"/>
        <v>2989.5054083928135</v>
      </c>
      <c r="BX187" s="435">
        <f t="shared" si="138"/>
        <v>3155.5890421924146</v>
      </c>
      <c r="BY187" s="435">
        <f t="shared" si="138"/>
        <v>3321.6726759920148</v>
      </c>
      <c r="BZ187" s="435">
        <f t="shared" si="138"/>
        <v>3487.7563097916159</v>
      </c>
      <c r="CA187" s="435">
        <f t="shared" si="138"/>
        <v>3653.8399435912174</v>
      </c>
      <c r="CB187" s="435">
        <f t="shared" si="138"/>
        <v>3819.9235773908172</v>
      </c>
      <c r="CC187" s="435">
        <f t="shared" si="138"/>
        <v>3986.0072111904174</v>
      </c>
      <c r="CD187" s="435">
        <f t="shared" si="138"/>
        <v>4152.0908449900189</v>
      </c>
      <c r="CE187" s="435">
        <f t="shared" si="138"/>
        <v>4318.1744787896196</v>
      </c>
      <c r="CF187" s="435">
        <f t="shared" si="138"/>
        <v>4484.2581125892211</v>
      </c>
      <c r="CG187" s="435">
        <f t="shared" si="138"/>
        <v>4650.34174638882</v>
      </c>
      <c r="CH187" s="435">
        <f t="shared" si="138"/>
        <v>4816.4253801884215</v>
      </c>
      <c r="CI187" s="435">
        <f t="shared" si="138"/>
        <v>4982.5090139880231</v>
      </c>
      <c r="CJ187" s="435">
        <f t="shared" si="138"/>
        <v>5148.5926477876237</v>
      </c>
      <c r="CK187" s="435">
        <f t="shared" si="138"/>
        <v>5314.6762815872235</v>
      </c>
      <c r="CL187" s="435">
        <f t="shared" si="138"/>
        <v>5480.7599153868241</v>
      </c>
      <c r="CM187" s="435">
        <f t="shared" si="138"/>
        <v>5646.8435491864257</v>
      </c>
      <c r="CN187" s="435">
        <f t="shared" si="138"/>
        <v>5812.9271829860263</v>
      </c>
      <c r="CO187" s="435">
        <f t="shared" si="138"/>
        <v>5979.010816785627</v>
      </c>
      <c r="CP187" s="435">
        <f t="shared" si="138"/>
        <v>6145.0944505852285</v>
      </c>
      <c r="CQ187" s="435">
        <f t="shared" si="138"/>
        <v>6311.1780843848292</v>
      </c>
      <c r="CR187" s="435">
        <f t="shared" si="138"/>
        <v>6477.2617181844298</v>
      </c>
      <c r="CS187" s="435">
        <f t="shared" si="138"/>
        <v>6643.3453519840295</v>
      </c>
      <c r="CT187" s="435">
        <f t="shared" si="138"/>
        <v>6809.4289857836302</v>
      </c>
      <c r="CU187" s="435">
        <f t="shared" si="138"/>
        <v>6975.5126195832318</v>
      </c>
      <c r="CV187" s="435">
        <f t="shared" si="138"/>
        <v>7141.5962533828315</v>
      </c>
      <c r="CW187" s="435">
        <f t="shared" si="138"/>
        <v>7307.6798871824349</v>
      </c>
      <c r="CX187" s="435">
        <f t="shared" si="138"/>
        <v>7473.7635209820346</v>
      </c>
      <c r="CY187" s="435">
        <f t="shared" si="138"/>
        <v>7639.8471547816343</v>
      </c>
      <c r="CZ187" s="435">
        <f t="shared" si="138"/>
        <v>7805.930788581235</v>
      </c>
      <c r="DA187" s="435">
        <f t="shared" si="138"/>
        <v>7972.0144223808347</v>
      </c>
      <c r="DB187" s="435">
        <f t="shared" si="138"/>
        <v>8138.0980561804381</v>
      </c>
      <c r="DC187" s="435">
        <f t="shared" si="138"/>
        <v>8304.1816899800378</v>
      </c>
      <c r="DD187" s="435">
        <f t="shared" si="138"/>
        <v>8470.2653237796385</v>
      </c>
      <c r="DE187" s="435">
        <f t="shared" si="138"/>
        <v>8636.3489575792391</v>
      </c>
      <c r="DF187" s="435">
        <f t="shared" si="138"/>
        <v>8802.4325913788398</v>
      </c>
    </row>
    <row r="188" spans="1:110" ht="15.75" thickBot="1" x14ac:dyDescent="0.3">
      <c r="B188" s="382"/>
      <c r="C188" s="382"/>
      <c r="D188" s="408"/>
      <c r="E188" s="408"/>
      <c r="F188" s="408"/>
      <c r="G188" s="408"/>
      <c r="H188" s="408"/>
      <c r="I188" s="408"/>
      <c r="J188" s="408"/>
      <c r="K188" s="408"/>
      <c r="L188" s="408"/>
      <c r="M188" s="408"/>
      <c r="N188" s="408"/>
      <c r="O188" s="408"/>
      <c r="P188" s="408"/>
      <c r="Q188" s="408"/>
      <c r="R188" s="408"/>
      <c r="S188" s="408"/>
      <c r="T188" s="408"/>
      <c r="U188" s="408"/>
      <c r="V188" s="408"/>
      <c r="W188" s="408"/>
      <c r="X188" s="408"/>
      <c r="Y188" s="408"/>
      <c r="Z188" s="408"/>
      <c r="AA188" s="408"/>
      <c r="AB188" s="408"/>
      <c r="AC188" s="408"/>
      <c r="AD188" s="408"/>
      <c r="AE188" s="408"/>
      <c r="AF188" s="408"/>
      <c r="AG188" s="408"/>
      <c r="AH188" s="408"/>
      <c r="AI188" s="408"/>
      <c r="AJ188" s="408"/>
      <c r="AK188" s="408"/>
      <c r="AL188" s="408"/>
      <c r="AM188" s="408"/>
      <c r="AN188" s="408"/>
      <c r="AO188" s="408"/>
      <c r="AP188" s="408"/>
      <c r="AQ188" s="408"/>
      <c r="AR188" s="408"/>
      <c r="AS188" s="408"/>
      <c r="AT188" s="408"/>
      <c r="AU188" s="408"/>
      <c r="AV188" s="408"/>
      <c r="AW188" s="408"/>
      <c r="AX188" s="408"/>
      <c r="AY188" s="408"/>
      <c r="AZ188" s="408"/>
      <c r="BA188" s="408"/>
      <c r="BB188" s="408"/>
      <c r="BC188" s="408"/>
      <c r="BD188" s="408"/>
      <c r="BE188" s="408"/>
      <c r="BF188" s="408"/>
    </row>
    <row r="189" spans="1:110" ht="15.75" thickBot="1" x14ac:dyDescent="0.3">
      <c r="B189" s="387" t="s">
        <v>26</v>
      </c>
      <c r="C189" s="388"/>
      <c r="D189" s="440"/>
      <c r="E189" s="440"/>
      <c r="F189" s="440"/>
      <c r="G189" s="440"/>
      <c r="H189" s="392" t="s">
        <v>29</v>
      </c>
      <c r="I189" s="393"/>
      <c r="J189" s="393"/>
      <c r="K189" s="393"/>
      <c r="L189" s="393"/>
      <c r="M189" s="393"/>
      <c r="N189" s="393"/>
      <c r="O189" s="393"/>
      <c r="P189" s="393"/>
      <c r="Q189" s="393"/>
      <c r="R189" s="393"/>
      <c r="S189" s="393"/>
      <c r="T189" s="393"/>
      <c r="U189" s="393"/>
      <c r="V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F189" s="393"/>
      <c r="AG189" s="393"/>
      <c r="AH189" s="393"/>
      <c r="AI189" s="393"/>
      <c r="AJ189" s="393"/>
      <c r="AK189" s="393"/>
      <c r="AL189" s="393"/>
      <c r="AM189" s="393"/>
      <c r="AN189" s="393"/>
      <c r="AO189" s="393"/>
      <c r="AP189" s="393"/>
      <c r="AQ189" s="393"/>
      <c r="AR189" s="393"/>
      <c r="AS189" s="393"/>
      <c r="AT189" s="393"/>
      <c r="AU189" s="393"/>
      <c r="AV189" s="393"/>
      <c r="AW189" s="393"/>
      <c r="AX189" s="393"/>
      <c r="AY189" s="393"/>
      <c r="AZ189" s="393"/>
      <c r="BA189" s="393"/>
      <c r="BB189" s="393"/>
      <c r="BC189" s="393"/>
      <c r="BD189" s="393"/>
      <c r="BE189" s="393"/>
      <c r="BF189" s="394"/>
    </row>
    <row r="190" spans="1:110" ht="15.75" thickBot="1" x14ac:dyDescent="0.3">
      <c r="B190" s="395"/>
      <c r="C190" s="396"/>
      <c r="D190" s="441"/>
      <c r="E190" s="441"/>
      <c r="F190" s="441"/>
      <c r="G190" s="441"/>
      <c r="H190" s="400">
        <v>500</v>
      </c>
      <c r="I190" s="401">
        <v>550</v>
      </c>
      <c r="J190" s="402">
        <v>600</v>
      </c>
      <c r="K190" s="403">
        <v>650</v>
      </c>
      <c r="L190" s="403">
        <v>700</v>
      </c>
      <c r="M190" s="403">
        <v>750</v>
      </c>
      <c r="N190" s="403">
        <v>800</v>
      </c>
      <c r="O190" s="403">
        <v>850</v>
      </c>
      <c r="P190" s="403">
        <v>900</v>
      </c>
      <c r="Q190" s="403">
        <v>950</v>
      </c>
      <c r="R190" s="403">
        <v>1000</v>
      </c>
      <c r="S190" s="403">
        <v>1050</v>
      </c>
      <c r="T190" s="403">
        <v>1100</v>
      </c>
      <c r="U190" s="403">
        <v>1150</v>
      </c>
      <c r="V190" s="403">
        <v>1200</v>
      </c>
      <c r="W190" s="403">
        <v>1250</v>
      </c>
      <c r="X190" s="403">
        <v>1300</v>
      </c>
      <c r="Y190" s="403">
        <v>1350</v>
      </c>
      <c r="Z190" s="403">
        <v>1400</v>
      </c>
      <c r="AA190" s="403">
        <v>1450</v>
      </c>
      <c r="AB190" s="403">
        <v>1500</v>
      </c>
      <c r="AC190" s="403">
        <v>1550</v>
      </c>
      <c r="AD190" s="403">
        <v>1600</v>
      </c>
      <c r="AE190" s="403">
        <v>1650</v>
      </c>
      <c r="AF190" s="403">
        <v>1700</v>
      </c>
      <c r="AG190" s="403">
        <v>1750</v>
      </c>
      <c r="AH190" s="403">
        <v>1800</v>
      </c>
      <c r="AI190" s="403">
        <v>1850</v>
      </c>
      <c r="AJ190" s="403">
        <v>1900</v>
      </c>
      <c r="AK190" s="403">
        <v>1950</v>
      </c>
      <c r="AL190" s="403">
        <v>2000</v>
      </c>
      <c r="AM190" s="403">
        <v>2050</v>
      </c>
      <c r="AN190" s="403">
        <v>2100</v>
      </c>
      <c r="AO190" s="403">
        <v>2150</v>
      </c>
      <c r="AP190" s="403">
        <v>2200</v>
      </c>
      <c r="AQ190" s="403">
        <v>2250</v>
      </c>
      <c r="AR190" s="403">
        <v>2300</v>
      </c>
      <c r="AS190" s="403">
        <v>2350</v>
      </c>
      <c r="AT190" s="403">
        <v>2400</v>
      </c>
      <c r="AU190" s="403">
        <v>2450</v>
      </c>
      <c r="AV190" s="403">
        <v>2500</v>
      </c>
      <c r="AW190" s="403">
        <v>2550</v>
      </c>
      <c r="AX190" s="403">
        <v>2600</v>
      </c>
      <c r="AY190" s="403">
        <v>2650</v>
      </c>
      <c r="AZ190" s="403">
        <v>2700</v>
      </c>
      <c r="BA190" s="403">
        <v>2750</v>
      </c>
      <c r="BB190" s="403">
        <v>2800</v>
      </c>
      <c r="BC190" s="403">
        <v>2850</v>
      </c>
      <c r="BD190" s="403">
        <v>2900</v>
      </c>
      <c r="BE190" s="404">
        <v>2950</v>
      </c>
      <c r="BF190" s="405">
        <v>3000</v>
      </c>
    </row>
    <row r="191" spans="1:110" ht="15.75" thickBot="1" x14ac:dyDescent="0.3">
      <c r="B191" s="442" t="s">
        <v>80</v>
      </c>
      <c r="C191" s="443"/>
      <c r="D191" s="444"/>
      <c r="E191" s="444"/>
      <c r="F191" s="444"/>
      <c r="G191" s="444"/>
      <c r="H191" s="445">
        <f t="shared" ref="H191:BS191" si="139">((H$190-$H$4)/1000)*$M$86*(($C$8/70)^$W$86)*IF($C$13=1,$AE$85,IF($C$13=2,$AF$85,IF($C$13=3,$AG$85,1)))</f>
        <v>196.29779874690382</v>
      </c>
      <c r="I191" s="445">
        <f t="shared" si="139"/>
        <v>261.73039832920512</v>
      </c>
      <c r="J191" s="445">
        <f t="shared" si="139"/>
        <v>327.16299791150641</v>
      </c>
      <c r="K191" s="445">
        <f t="shared" si="139"/>
        <v>392.59559749380765</v>
      </c>
      <c r="L191" s="445">
        <f t="shared" si="139"/>
        <v>458.02819707610894</v>
      </c>
      <c r="M191" s="445">
        <f t="shared" si="139"/>
        <v>523.46079665841023</v>
      </c>
      <c r="N191" s="445">
        <f t="shared" si="139"/>
        <v>588.89339624071147</v>
      </c>
      <c r="O191" s="445">
        <f t="shared" si="139"/>
        <v>654.32599582301282</v>
      </c>
      <c r="P191" s="445">
        <f t="shared" si="139"/>
        <v>719.75859540531394</v>
      </c>
      <c r="Q191" s="445">
        <f t="shared" si="139"/>
        <v>785.19119498761529</v>
      </c>
      <c r="R191" s="445">
        <f t="shared" si="139"/>
        <v>850.62379456991664</v>
      </c>
      <c r="S191" s="445">
        <f t="shared" si="139"/>
        <v>916.05639415221788</v>
      </c>
      <c r="T191" s="445">
        <f t="shared" si="139"/>
        <v>981.488993734519</v>
      </c>
      <c r="U191" s="445">
        <f t="shared" si="139"/>
        <v>1046.9215933168205</v>
      </c>
      <c r="V191" s="445">
        <f t="shared" si="139"/>
        <v>1112.3541928991217</v>
      </c>
      <c r="W191" s="445">
        <f t="shared" si="139"/>
        <v>1177.7867924814229</v>
      </c>
      <c r="X191" s="445">
        <f t="shared" si="139"/>
        <v>1243.2193920637242</v>
      </c>
      <c r="Y191" s="445">
        <f t="shared" si="139"/>
        <v>1308.6519916460256</v>
      </c>
      <c r="Z191" s="445">
        <f t="shared" si="139"/>
        <v>1374.0845912283269</v>
      </c>
      <c r="AA191" s="445">
        <f t="shared" si="139"/>
        <v>1439.5171908106279</v>
      </c>
      <c r="AB191" s="445">
        <f t="shared" si="139"/>
        <v>1504.9497903929291</v>
      </c>
      <c r="AC191" s="445">
        <f t="shared" si="139"/>
        <v>1570.3823899752306</v>
      </c>
      <c r="AD191" s="445">
        <f t="shared" si="139"/>
        <v>1635.814989557532</v>
      </c>
      <c r="AE191" s="445">
        <f t="shared" si="139"/>
        <v>1701.2475891398333</v>
      </c>
      <c r="AF191" s="445">
        <f t="shared" si="139"/>
        <v>1766.6801887221345</v>
      </c>
      <c r="AG191" s="445">
        <f t="shared" si="139"/>
        <v>1832.1127883044358</v>
      </c>
      <c r="AH191" s="445">
        <f t="shared" si="139"/>
        <v>1897.545387886737</v>
      </c>
      <c r="AI191" s="445">
        <f t="shared" si="139"/>
        <v>1962.977987469038</v>
      </c>
      <c r="AJ191" s="445">
        <f t="shared" si="139"/>
        <v>2028.4105870513397</v>
      </c>
      <c r="AK191" s="445">
        <f t="shared" si="139"/>
        <v>2093.8431866336409</v>
      </c>
      <c r="AL191" s="445">
        <f t="shared" si="139"/>
        <v>2159.2757862159419</v>
      </c>
      <c r="AM191" s="445">
        <f t="shared" si="139"/>
        <v>2224.7083857982434</v>
      </c>
      <c r="AN191" s="445">
        <f t="shared" si="139"/>
        <v>2290.1409853805444</v>
      </c>
      <c r="AO191" s="445">
        <f t="shared" si="139"/>
        <v>2355.5735849628459</v>
      </c>
      <c r="AP191" s="445">
        <f t="shared" si="139"/>
        <v>2421.0061845451473</v>
      </c>
      <c r="AQ191" s="445">
        <f t="shared" si="139"/>
        <v>2486.4387841274483</v>
      </c>
      <c r="AR191" s="445">
        <f t="shared" si="139"/>
        <v>2551.8713837097494</v>
      </c>
      <c r="AS191" s="445">
        <f t="shared" si="139"/>
        <v>2617.3039832920513</v>
      </c>
      <c r="AT191" s="445">
        <f t="shared" si="139"/>
        <v>2682.7365828743518</v>
      </c>
      <c r="AU191" s="445">
        <f t="shared" si="139"/>
        <v>2748.1691824566537</v>
      </c>
      <c r="AV191" s="445">
        <f t="shared" si="139"/>
        <v>2813.6017820389548</v>
      </c>
      <c r="AW191" s="445">
        <f t="shared" si="139"/>
        <v>2879.0343816212558</v>
      </c>
      <c r="AX191" s="445">
        <f t="shared" si="139"/>
        <v>2944.4669812035577</v>
      </c>
      <c r="AY191" s="445">
        <f t="shared" si="139"/>
        <v>3009.8995807858582</v>
      </c>
      <c r="AZ191" s="445">
        <f t="shared" si="139"/>
        <v>3075.3321803681597</v>
      </c>
      <c r="BA191" s="445">
        <f t="shared" si="139"/>
        <v>3140.7647799504612</v>
      </c>
      <c r="BB191" s="445">
        <f t="shared" si="139"/>
        <v>3206.1973795327626</v>
      </c>
      <c r="BC191" s="445">
        <f t="shared" si="139"/>
        <v>3271.6299791150641</v>
      </c>
      <c r="BD191" s="445">
        <f t="shared" si="139"/>
        <v>3337.0625786973646</v>
      </c>
      <c r="BE191" s="445">
        <f t="shared" si="139"/>
        <v>3402.4951782796666</v>
      </c>
      <c r="BF191" s="445">
        <f t="shared" si="139"/>
        <v>3467.9277778619676</v>
      </c>
      <c r="BG191" s="237">
        <f t="shared" si="139"/>
        <v>-458.02819707610894</v>
      </c>
      <c r="BH191" s="237">
        <f t="shared" si="139"/>
        <v>-458.02819707610894</v>
      </c>
      <c r="BI191" s="237">
        <f t="shared" si="139"/>
        <v>-458.02819707610894</v>
      </c>
      <c r="BJ191" s="237">
        <f t="shared" si="139"/>
        <v>-458.02819707610894</v>
      </c>
      <c r="BK191" s="237">
        <f t="shared" si="139"/>
        <v>-458.02819707610894</v>
      </c>
      <c r="BL191" s="237">
        <f t="shared" si="139"/>
        <v>-458.02819707610894</v>
      </c>
      <c r="BM191" s="237">
        <f t="shared" si="139"/>
        <v>-458.02819707610894</v>
      </c>
      <c r="BN191" s="237">
        <f t="shared" si="139"/>
        <v>-458.02819707610894</v>
      </c>
      <c r="BO191" s="237">
        <f t="shared" si="139"/>
        <v>-458.02819707610894</v>
      </c>
      <c r="BP191" s="237">
        <f t="shared" si="139"/>
        <v>-458.02819707610894</v>
      </c>
      <c r="BQ191" s="237">
        <f t="shared" si="139"/>
        <v>-458.02819707610894</v>
      </c>
      <c r="BR191" s="237">
        <f t="shared" si="139"/>
        <v>-458.02819707610894</v>
      </c>
      <c r="BS191" s="237">
        <f t="shared" si="139"/>
        <v>-458.02819707610894</v>
      </c>
      <c r="BT191" s="237">
        <f t="shared" ref="BT191:DF191" si="140">((BT$190-$H$4)/1000)*$M$86*(($C$8/70)^$W$86)*IF($C$13=1,$AE$85,IF($C$13=2,$AF$85,IF($C$13=3,$AG$85,1)))</f>
        <v>-458.02819707610894</v>
      </c>
      <c r="BU191" s="237">
        <f t="shared" si="140"/>
        <v>-458.02819707610894</v>
      </c>
      <c r="BV191" s="237">
        <f t="shared" si="140"/>
        <v>-458.02819707610894</v>
      </c>
      <c r="BW191" s="237">
        <f t="shared" si="140"/>
        <v>-458.02819707610894</v>
      </c>
      <c r="BX191" s="237">
        <f t="shared" si="140"/>
        <v>-458.02819707610894</v>
      </c>
      <c r="BY191" s="237">
        <f t="shared" si="140"/>
        <v>-458.02819707610894</v>
      </c>
      <c r="BZ191" s="237">
        <f t="shared" si="140"/>
        <v>-458.02819707610894</v>
      </c>
      <c r="CA191" s="237">
        <f t="shared" si="140"/>
        <v>-458.02819707610894</v>
      </c>
      <c r="CB191" s="237">
        <f t="shared" si="140"/>
        <v>-458.02819707610894</v>
      </c>
      <c r="CC191" s="237">
        <f t="shared" si="140"/>
        <v>-458.02819707610894</v>
      </c>
      <c r="CD191" s="237">
        <f t="shared" si="140"/>
        <v>-458.02819707610894</v>
      </c>
      <c r="CE191" s="237">
        <f t="shared" si="140"/>
        <v>-458.02819707610894</v>
      </c>
      <c r="CF191" s="237">
        <f t="shared" si="140"/>
        <v>-458.02819707610894</v>
      </c>
      <c r="CG191" s="237">
        <f t="shared" si="140"/>
        <v>-458.02819707610894</v>
      </c>
      <c r="CH191" s="237">
        <f t="shared" si="140"/>
        <v>-458.02819707610894</v>
      </c>
      <c r="CI191" s="237">
        <f t="shared" si="140"/>
        <v>-458.02819707610894</v>
      </c>
      <c r="CJ191" s="237">
        <f t="shared" si="140"/>
        <v>-458.02819707610894</v>
      </c>
      <c r="CK191" s="237">
        <f t="shared" si="140"/>
        <v>-458.02819707610894</v>
      </c>
      <c r="CL191" s="237">
        <f t="shared" si="140"/>
        <v>-458.02819707610894</v>
      </c>
      <c r="CM191" s="237">
        <f t="shared" si="140"/>
        <v>-458.02819707610894</v>
      </c>
      <c r="CN191" s="237">
        <f t="shared" si="140"/>
        <v>-458.02819707610894</v>
      </c>
      <c r="CO191" s="237">
        <f t="shared" si="140"/>
        <v>-458.02819707610894</v>
      </c>
      <c r="CP191" s="237">
        <f t="shared" si="140"/>
        <v>-458.02819707610894</v>
      </c>
      <c r="CQ191" s="237">
        <f t="shared" si="140"/>
        <v>-458.02819707610894</v>
      </c>
      <c r="CR191" s="237">
        <f t="shared" si="140"/>
        <v>-458.02819707610894</v>
      </c>
      <c r="CS191" s="237">
        <f t="shared" si="140"/>
        <v>-458.02819707610894</v>
      </c>
      <c r="CT191" s="237">
        <f t="shared" si="140"/>
        <v>-458.02819707610894</v>
      </c>
      <c r="CU191" s="237">
        <f t="shared" si="140"/>
        <v>-458.02819707610894</v>
      </c>
      <c r="CV191" s="237">
        <f t="shared" si="140"/>
        <v>-458.02819707610894</v>
      </c>
      <c r="CW191" s="237">
        <f t="shared" si="140"/>
        <v>-458.02819707610894</v>
      </c>
      <c r="CX191" s="237">
        <f t="shared" si="140"/>
        <v>-458.02819707610894</v>
      </c>
      <c r="CY191" s="237">
        <f t="shared" si="140"/>
        <v>-458.02819707610894</v>
      </c>
      <c r="CZ191" s="237">
        <f t="shared" si="140"/>
        <v>-458.02819707610894</v>
      </c>
      <c r="DA191" s="237">
        <f t="shared" si="140"/>
        <v>-458.02819707610894</v>
      </c>
      <c r="DB191" s="237">
        <f t="shared" si="140"/>
        <v>-458.02819707610894</v>
      </c>
      <c r="DC191" s="237">
        <f t="shared" si="140"/>
        <v>-458.02819707610894</v>
      </c>
      <c r="DD191" s="237">
        <f t="shared" si="140"/>
        <v>-458.02819707610894</v>
      </c>
      <c r="DE191" s="237">
        <f t="shared" si="140"/>
        <v>-458.02819707610894</v>
      </c>
      <c r="DF191" s="237">
        <f t="shared" si="140"/>
        <v>-458.02819707610894</v>
      </c>
    </row>
    <row r="192" spans="1:110" ht="15.75" hidden="1" customHeight="1" thickBot="1" x14ac:dyDescent="0.3">
      <c r="B192" s="446" t="s">
        <v>81</v>
      </c>
      <c r="C192" s="447"/>
      <c r="D192" s="448"/>
      <c r="E192" s="448"/>
      <c r="F192" s="448"/>
      <c r="G192" s="448"/>
      <c r="H192" s="449">
        <f t="shared" ref="H192:BS192" si="141">((H$190-$H$4)/1000)*$N$86*(($C$8/70)^$X$86)*IF($C$13=1,$AE$85,IF($C$13=2,$AF$85,IF($C$13=3,$AG$85,1)))</f>
        <v>219.55393004191387</v>
      </c>
      <c r="I192" s="449">
        <f t="shared" si="141"/>
        <v>292.73857338921852</v>
      </c>
      <c r="J192" s="449">
        <f t="shared" si="141"/>
        <v>365.92321673652322</v>
      </c>
      <c r="K192" s="449">
        <f t="shared" si="141"/>
        <v>439.10786008382775</v>
      </c>
      <c r="L192" s="449">
        <f t="shared" si="141"/>
        <v>512.29250343113245</v>
      </c>
      <c r="M192" s="449">
        <f t="shared" si="141"/>
        <v>585.47714677843703</v>
      </c>
      <c r="N192" s="449">
        <f t="shared" si="141"/>
        <v>658.66179012574173</v>
      </c>
      <c r="O192" s="449">
        <f t="shared" si="141"/>
        <v>731.84643347304643</v>
      </c>
      <c r="P192" s="449">
        <f t="shared" si="141"/>
        <v>805.03107682035113</v>
      </c>
      <c r="Q192" s="449">
        <f t="shared" si="141"/>
        <v>878.21572016765549</v>
      </c>
      <c r="R192" s="449">
        <f t="shared" si="141"/>
        <v>951.4003635149603</v>
      </c>
      <c r="S192" s="449">
        <f t="shared" si="141"/>
        <v>1024.5850068622649</v>
      </c>
      <c r="T192" s="449">
        <f t="shared" si="141"/>
        <v>1097.7696502095696</v>
      </c>
      <c r="U192" s="449">
        <f t="shared" si="141"/>
        <v>1170.9542935568741</v>
      </c>
      <c r="V192" s="449">
        <f t="shared" si="141"/>
        <v>1244.1389369041785</v>
      </c>
      <c r="W192" s="449">
        <f t="shared" si="141"/>
        <v>1317.3235802514835</v>
      </c>
      <c r="X192" s="449">
        <f t="shared" si="141"/>
        <v>1390.5082235987879</v>
      </c>
      <c r="Y192" s="449">
        <f t="shared" si="141"/>
        <v>1463.6928669460929</v>
      </c>
      <c r="Z192" s="449">
        <f t="shared" si="141"/>
        <v>1536.8775102933973</v>
      </c>
      <c r="AA192" s="449">
        <f t="shared" si="141"/>
        <v>1610.0621536407023</v>
      </c>
      <c r="AB192" s="449">
        <f t="shared" si="141"/>
        <v>1683.2467969880063</v>
      </c>
      <c r="AC192" s="449">
        <f t="shared" si="141"/>
        <v>1756.431440335311</v>
      </c>
      <c r="AD192" s="449">
        <f t="shared" si="141"/>
        <v>1829.6160836826161</v>
      </c>
      <c r="AE192" s="449">
        <f t="shared" si="141"/>
        <v>1902.8007270299206</v>
      </c>
      <c r="AF192" s="449">
        <f t="shared" si="141"/>
        <v>1975.9853703772251</v>
      </c>
      <c r="AG192" s="449">
        <f t="shared" si="141"/>
        <v>2049.1700137245298</v>
      </c>
      <c r="AH192" s="449">
        <f t="shared" si="141"/>
        <v>2122.3546570718345</v>
      </c>
      <c r="AI192" s="449">
        <f t="shared" si="141"/>
        <v>2195.5393004191392</v>
      </c>
      <c r="AJ192" s="449">
        <f t="shared" si="141"/>
        <v>2268.7239437664434</v>
      </c>
      <c r="AK192" s="449">
        <f t="shared" si="141"/>
        <v>2341.9085871137481</v>
      </c>
      <c r="AL192" s="449">
        <f t="shared" si="141"/>
        <v>2415.0932304610528</v>
      </c>
      <c r="AM192" s="449">
        <f t="shared" si="141"/>
        <v>2488.2778738083571</v>
      </c>
      <c r="AN192" s="449">
        <f t="shared" si="141"/>
        <v>2561.4625171556622</v>
      </c>
      <c r="AO192" s="449">
        <f t="shared" si="141"/>
        <v>2634.6471605029669</v>
      </c>
      <c r="AP192" s="449">
        <f t="shared" si="141"/>
        <v>2707.8318038502716</v>
      </c>
      <c r="AQ192" s="449">
        <f t="shared" si="141"/>
        <v>2781.0164471975759</v>
      </c>
      <c r="AR192" s="449">
        <f t="shared" si="141"/>
        <v>2854.2010905448806</v>
      </c>
      <c r="AS192" s="449">
        <f t="shared" si="141"/>
        <v>2927.3857338921857</v>
      </c>
      <c r="AT192" s="449">
        <f t="shared" si="141"/>
        <v>3000.5703772394895</v>
      </c>
      <c r="AU192" s="449">
        <f t="shared" si="141"/>
        <v>3073.7550205867947</v>
      </c>
      <c r="AV192" s="449">
        <f t="shared" si="141"/>
        <v>3146.9396639340994</v>
      </c>
      <c r="AW192" s="449">
        <f t="shared" si="141"/>
        <v>3220.1243072814045</v>
      </c>
      <c r="AX192" s="449">
        <f t="shared" si="141"/>
        <v>3293.3089506287083</v>
      </c>
      <c r="AY192" s="449">
        <f t="shared" si="141"/>
        <v>3366.4935939760126</v>
      </c>
      <c r="AZ192" s="449">
        <f t="shared" si="141"/>
        <v>3439.6782373233182</v>
      </c>
      <c r="BA192" s="449">
        <f t="shared" si="141"/>
        <v>3512.862880670622</v>
      </c>
      <c r="BB192" s="449">
        <f t="shared" si="141"/>
        <v>3586.0475240179267</v>
      </c>
      <c r="BC192" s="449">
        <f t="shared" si="141"/>
        <v>3659.2321673652323</v>
      </c>
      <c r="BD192" s="449">
        <f t="shared" si="141"/>
        <v>3732.4168107125361</v>
      </c>
      <c r="BE192" s="449">
        <f t="shared" si="141"/>
        <v>3805.6014540598412</v>
      </c>
      <c r="BF192" s="449">
        <f t="shared" si="141"/>
        <v>3878.7860974071455</v>
      </c>
      <c r="BG192" s="237">
        <f t="shared" si="141"/>
        <v>-512.29250343113245</v>
      </c>
      <c r="BH192" s="237">
        <f t="shared" si="141"/>
        <v>-512.29250343113245</v>
      </c>
      <c r="BI192" s="237">
        <f t="shared" si="141"/>
        <v>-512.29250343113245</v>
      </c>
      <c r="BJ192" s="237">
        <f t="shared" si="141"/>
        <v>-512.29250343113245</v>
      </c>
      <c r="BK192" s="237">
        <f t="shared" si="141"/>
        <v>-512.29250343113245</v>
      </c>
      <c r="BL192" s="237">
        <f t="shared" si="141"/>
        <v>-512.29250343113245</v>
      </c>
      <c r="BM192" s="237">
        <f t="shared" si="141"/>
        <v>-512.29250343113245</v>
      </c>
      <c r="BN192" s="237">
        <f t="shared" si="141"/>
        <v>-512.29250343113245</v>
      </c>
      <c r="BO192" s="237">
        <f t="shared" si="141"/>
        <v>-512.29250343113245</v>
      </c>
      <c r="BP192" s="237">
        <f t="shared" si="141"/>
        <v>-512.29250343113245</v>
      </c>
      <c r="BQ192" s="237">
        <f t="shared" si="141"/>
        <v>-512.29250343113245</v>
      </c>
      <c r="BR192" s="237">
        <f t="shared" si="141"/>
        <v>-512.29250343113245</v>
      </c>
      <c r="BS192" s="237">
        <f t="shared" si="141"/>
        <v>-512.29250343113245</v>
      </c>
      <c r="BT192" s="237">
        <f t="shared" ref="BT192:DF192" si="142">((BT$190-$H$4)/1000)*$N$86*(($C$8/70)^$X$86)*IF($C$13=1,$AE$85,IF($C$13=2,$AF$85,IF($C$13=3,$AG$85,1)))</f>
        <v>-512.29250343113245</v>
      </c>
      <c r="BU192" s="237">
        <f t="shared" si="142"/>
        <v>-512.29250343113245</v>
      </c>
      <c r="BV192" s="237">
        <f t="shared" si="142"/>
        <v>-512.29250343113245</v>
      </c>
      <c r="BW192" s="237">
        <f t="shared" si="142"/>
        <v>-512.29250343113245</v>
      </c>
      <c r="BX192" s="237">
        <f t="shared" si="142"/>
        <v>-512.29250343113245</v>
      </c>
      <c r="BY192" s="237">
        <f t="shared" si="142"/>
        <v>-512.29250343113245</v>
      </c>
      <c r="BZ192" s="237">
        <f t="shared" si="142"/>
        <v>-512.29250343113245</v>
      </c>
      <c r="CA192" s="237">
        <f t="shared" si="142"/>
        <v>-512.29250343113245</v>
      </c>
      <c r="CB192" s="237">
        <f t="shared" si="142"/>
        <v>-512.29250343113245</v>
      </c>
      <c r="CC192" s="237">
        <f t="shared" si="142"/>
        <v>-512.29250343113245</v>
      </c>
      <c r="CD192" s="237">
        <f t="shared" si="142"/>
        <v>-512.29250343113245</v>
      </c>
      <c r="CE192" s="237">
        <f t="shared" si="142"/>
        <v>-512.29250343113245</v>
      </c>
      <c r="CF192" s="237">
        <f t="shared" si="142"/>
        <v>-512.29250343113245</v>
      </c>
      <c r="CG192" s="237">
        <f t="shared" si="142"/>
        <v>-512.29250343113245</v>
      </c>
      <c r="CH192" s="237">
        <f t="shared" si="142"/>
        <v>-512.29250343113245</v>
      </c>
      <c r="CI192" s="237">
        <f t="shared" si="142"/>
        <v>-512.29250343113245</v>
      </c>
      <c r="CJ192" s="237">
        <f t="shared" si="142"/>
        <v>-512.29250343113245</v>
      </c>
      <c r="CK192" s="237">
        <f t="shared" si="142"/>
        <v>-512.29250343113245</v>
      </c>
      <c r="CL192" s="237">
        <f t="shared" si="142"/>
        <v>-512.29250343113245</v>
      </c>
      <c r="CM192" s="237">
        <f t="shared" si="142"/>
        <v>-512.29250343113245</v>
      </c>
      <c r="CN192" s="237">
        <f t="shared" si="142"/>
        <v>-512.29250343113245</v>
      </c>
      <c r="CO192" s="237">
        <f t="shared" si="142"/>
        <v>-512.29250343113245</v>
      </c>
      <c r="CP192" s="237">
        <f t="shared" si="142"/>
        <v>-512.29250343113245</v>
      </c>
      <c r="CQ192" s="237">
        <f t="shared" si="142"/>
        <v>-512.29250343113245</v>
      </c>
      <c r="CR192" s="237">
        <f t="shared" si="142"/>
        <v>-512.29250343113245</v>
      </c>
      <c r="CS192" s="237">
        <f t="shared" si="142"/>
        <v>-512.29250343113245</v>
      </c>
      <c r="CT192" s="237">
        <f t="shared" si="142"/>
        <v>-512.29250343113245</v>
      </c>
      <c r="CU192" s="237">
        <f t="shared" si="142"/>
        <v>-512.29250343113245</v>
      </c>
      <c r="CV192" s="237">
        <f t="shared" si="142"/>
        <v>-512.29250343113245</v>
      </c>
      <c r="CW192" s="237">
        <f t="shared" si="142"/>
        <v>-512.29250343113245</v>
      </c>
      <c r="CX192" s="237">
        <f t="shared" si="142"/>
        <v>-512.29250343113245</v>
      </c>
      <c r="CY192" s="237">
        <f t="shared" si="142"/>
        <v>-512.29250343113245</v>
      </c>
      <c r="CZ192" s="237">
        <f t="shared" si="142"/>
        <v>-512.29250343113245</v>
      </c>
      <c r="DA192" s="237">
        <f t="shared" si="142"/>
        <v>-512.29250343113245</v>
      </c>
      <c r="DB192" s="237">
        <f t="shared" si="142"/>
        <v>-512.29250343113245</v>
      </c>
      <c r="DC192" s="237">
        <f t="shared" si="142"/>
        <v>-512.29250343113245</v>
      </c>
      <c r="DD192" s="237">
        <f t="shared" si="142"/>
        <v>-512.29250343113245</v>
      </c>
      <c r="DE192" s="237">
        <f t="shared" si="142"/>
        <v>-512.29250343113245</v>
      </c>
      <c r="DF192" s="237">
        <f t="shared" si="142"/>
        <v>-512.29250343113245</v>
      </c>
    </row>
    <row r="193" spans="2:110" ht="15.75" hidden="1" customHeight="1" thickBot="1" x14ac:dyDescent="0.3">
      <c r="B193" s="446" t="s">
        <v>82</v>
      </c>
      <c r="C193" s="447"/>
      <c r="D193" s="448"/>
      <c r="E193" s="448"/>
      <c r="F193" s="448"/>
      <c r="G193" s="448"/>
      <c r="H193" s="449">
        <f t="shared" ref="H193:BS193" si="143">((H$190-$H$4)/1000)*$P$86*(($C$8/70)^$Z$86)*IF($C$13=1,$AE$85,IF($C$13=2,$AF$85,IF($C$13=3,$AG$85,1)))</f>
        <v>309.26552904917264</v>
      </c>
      <c r="I193" s="449">
        <f t="shared" si="143"/>
        <v>412.35403873223021</v>
      </c>
      <c r="J193" s="449">
        <f t="shared" si="143"/>
        <v>515.44254841528766</v>
      </c>
      <c r="K193" s="449">
        <f t="shared" si="143"/>
        <v>618.53105809834528</v>
      </c>
      <c r="L193" s="449">
        <f t="shared" si="143"/>
        <v>721.61956778140279</v>
      </c>
      <c r="M193" s="449">
        <f t="shared" si="143"/>
        <v>824.70807746446042</v>
      </c>
      <c r="N193" s="449">
        <f t="shared" si="143"/>
        <v>927.79658714751793</v>
      </c>
      <c r="O193" s="449">
        <f t="shared" si="143"/>
        <v>1030.8850968305753</v>
      </c>
      <c r="P193" s="449">
        <f t="shared" si="143"/>
        <v>1133.9736065136331</v>
      </c>
      <c r="Q193" s="449">
        <f t="shared" si="143"/>
        <v>1237.0621161966906</v>
      </c>
      <c r="R193" s="449">
        <f t="shared" si="143"/>
        <v>1340.1506258797481</v>
      </c>
      <c r="S193" s="449">
        <f t="shared" si="143"/>
        <v>1443.2391355628056</v>
      </c>
      <c r="T193" s="449">
        <f t="shared" si="143"/>
        <v>1546.3276452458633</v>
      </c>
      <c r="U193" s="449">
        <f t="shared" si="143"/>
        <v>1649.4161549289208</v>
      </c>
      <c r="V193" s="449">
        <f t="shared" si="143"/>
        <v>1752.5046646119783</v>
      </c>
      <c r="W193" s="449">
        <f t="shared" si="143"/>
        <v>1855.5931742950359</v>
      </c>
      <c r="X193" s="449">
        <f t="shared" si="143"/>
        <v>1958.6816839780934</v>
      </c>
      <c r="Y193" s="449">
        <f t="shared" si="143"/>
        <v>2061.7701936611506</v>
      </c>
      <c r="Z193" s="449">
        <f t="shared" si="143"/>
        <v>2164.8587033442082</v>
      </c>
      <c r="AA193" s="449">
        <f t="shared" si="143"/>
        <v>2267.9472130272661</v>
      </c>
      <c r="AB193" s="449">
        <f t="shared" si="143"/>
        <v>2371.0357227103232</v>
      </c>
      <c r="AC193" s="449">
        <f t="shared" si="143"/>
        <v>2474.1242323933811</v>
      </c>
      <c r="AD193" s="449">
        <f t="shared" si="143"/>
        <v>2577.2127420764386</v>
      </c>
      <c r="AE193" s="449">
        <f t="shared" si="143"/>
        <v>2680.3012517594962</v>
      </c>
      <c r="AF193" s="449">
        <f t="shared" si="143"/>
        <v>2783.3897614425541</v>
      </c>
      <c r="AG193" s="449">
        <f t="shared" si="143"/>
        <v>2886.4782711256112</v>
      </c>
      <c r="AH193" s="449">
        <f t="shared" si="143"/>
        <v>2989.5667808086687</v>
      </c>
      <c r="AI193" s="449">
        <f t="shared" si="143"/>
        <v>3092.6552904917266</v>
      </c>
      <c r="AJ193" s="449">
        <f t="shared" si="143"/>
        <v>3195.7438001747842</v>
      </c>
      <c r="AK193" s="449">
        <f t="shared" si="143"/>
        <v>3298.8323098578417</v>
      </c>
      <c r="AL193" s="449">
        <f t="shared" si="143"/>
        <v>3401.9208195408987</v>
      </c>
      <c r="AM193" s="449">
        <f t="shared" si="143"/>
        <v>3505.0093292239567</v>
      </c>
      <c r="AN193" s="449">
        <f t="shared" si="143"/>
        <v>3608.0978389070146</v>
      </c>
      <c r="AO193" s="449">
        <f t="shared" si="143"/>
        <v>3711.1863485900717</v>
      </c>
      <c r="AP193" s="449">
        <f t="shared" si="143"/>
        <v>3814.2748582731297</v>
      </c>
      <c r="AQ193" s="449">
        <f t="shared" si="143"/>
        <v>3917.3633679561867</v>
      </c>
      <c r="AR193" s="449">
        <f t="shared" si="143"/>
        <v>4020.4518776392447</v>
      </c>
      <c r="AS193" s="449">
        <f t="shared" si="143"/>
        <v>4123.5403873223013</v>
      </c>
      <c r="AT193" s="449">
        <f t="shared" si="143"/>
        <v>4226.6288970053592</v>
      </c>
      <c r="AU193" s="449">
        <f t="shared" si="143"/>
        <v>4329.7174066884163</v>
      </c>
      <c r="AV193" s="449">
        <f t="shared" si="143"/>
        <v>4432.8059163714743</v>
      </c>
      <c r="AW193" s="449">
        <f t="shared" si="143"/>
        <v>4535.8944260545322</v>
      </c>
      <c r="AX193" s="449">
        <f t="shared" si="143"/>
        <v>4638.9829357375893</v>
      </c>
      <c r="AY193" s="449">
        <f t="shared" si="143"/>
        <v>4742.0714454206463</v>
      </c>
      <c r="AZ193" s="449">
        <f t="shared" si="143"/>
        <v>4845.1599551037052</v>
      </c>
      <c r="BA193" s="449">
        <f t="shared" si="143"/>
        <v>4948.2484647867623</v>
      </c>
      <c r="BB193" s="449">
        <f t="shared" si="143"/>
        <v>5051.3369744698202</v>
      </c>
      <c r="BC193" s="449">
        <f t="shared" si="143"/>
        <v>5154.4254841528773</v>
      </c>
      <c r="BD193" s="449">
        <f t="shared" si="143"/>
        <v>5257.5139938359334</v>
      </c>
      <c r="BE193" s="449">
        <f t="shared" si="143"/>
        <v>5360.6025035189923</v>
      </c>
      <c r="BF193" s="449">
        <f t="shared" si="143"/>
        <v>5463.6910132020503</v>
      </c>
      <c r="BG193" s="237">
        <f t="shared" si="143"/>
        <v>-721.61956778140279</v>
      </c>
      <c r="BH193" s="237">
        <f t="shared" si="143"/>
        <v>-721.61956778140279</v>
      </c>
      <c r="BI193" s="237">
        <f t="shared" si="143"/>
        <v>-721.61956778140279</v>
      </c>
      <c r="BJ193" s="237">
        <f t="shared" si="143"/>
        <v>-721.61956778140279</v>
      </c>
      <c r="BK193" s="237">
        <f t="shared" si="143"/>
        <v>-721.61956778140279</v>
      </c>
      <c r="BL193" s="237">
        <f t="shared" si="143"/>
        <v>-721.61956778140279</v>
      </c>
      <c r="BM193" s="237">
        <f t="shared" si="143"/>
        <v>-721.61956778140279</v>
      </c>
      <c r="BN193" s="237">
        <f t="shared" si="143"/>
        <v>-721.61956778140279</v>
      </c>
      <c r="BO193" s="237">
        <f t="shared" si="143"/>
        <v>-721.61956778140279</v>
      </c>
      <c r="BP193" s="237">
        <f t="shared" si="143"/>
        <v>-721.61956778140279</v>
      </c>
      <c r="BQ193" s="237">
        <f t="shared" si="143"/>
        <v>-721.61956778140279</v>
      </c>
      <c r="BR193" s="237">
        <f t="shared" si="143"/>
        <v>-721.61956778140279</v>
      </c>
      <c r="BS193" s="237">
        <f t="shared" si="143"/>
        <v>-721.61956778140279</v>
      </c>
      <c r="BT193" s="237">
        <f t="shared" ref="BT193:DF193" si="144">((BT$190-$H$4)/1000)*$P$86*(($C$8/70)^$Z$86)*IF($C$13=1,$AE$85,IF($C$13=2,$AF$85,IF($C$13=3,$AG$85,1)))</f>
        <v>-721.61956778140279</v>
      </c>
      <c r="BU193" s="237">
        <f t="shared" si="144"/>
        <v>-721.61956778140279</v>
      </c>
      <c r="BV193" s="237">
        <f t="shared" si="144"/>
        <v>-721.61956778140279</v>
      </c>
      <c r="BW193" s="237">
        <f t="shared" si="144"/>
        <v>-721.61956778140279</v>
      </c>
      <c r="BX193" s="237">
        <f t="shared" si="144"/>
        <v>-721.61956778140279</v>
      </c>
      <c r="BY193" s="237">
        <f t="shared" si="144"/>
        <v>-721.61956778140279</v>
      </c>
      <c r="BZ193" s="237">
        <f t="shared" si="144"/>
        <v>-721.61956778140279</v>
      </c>
      <c r="CA193" s="237">
        <f t="shared" si="144"/>
        <v>-721.61956778140279</v>
      </c>
      <c r="CB193" s="237">
        <f t="shared" si="144"/>
        <v>-721.61956778140279</v>
      </c>
      <c r="CC193" s="237">
        <f t="shared" si="144"/>
        <v>-721.61956778140279</v>
      </c>
      <c r="CD193" s="237">
        <f t="shared" si="144"/>
        <v>-721.61956778140279</v>
      </c>
      <c r="CE193" s="237">
        <f t="shared" si="144"/>
        <v>-721.61956778140279</v>
      </c>
      <c r="CF193" s="237">
        <f t="shared" si="144"/>
        <v>-721.61956778140279</v>
      </c>
      <c r="CG193" s="237">
        <f t="shared" si="144"/>
        <v>-721.61956778140279</v>
      </c>
      <c r="CH193" s="237">
        <f t="shared" si="144"/>
        <v>-721.61956778140279</v>
      </c>
      <c r="CI193" s="237">
        <f t="shared" si="144"/>
        <v>-721.61956778140279</v>
      </c>
      <c r="CJ193" s="237">
        <f t="shared" si="144"/>
        <v>-721.61956778140279</v>
      </c>
      <c r="CK193" s="237">
        <f t="shared" si="144"/>
        <v>-721.61956778140279</v>
      </c>
      <c r="CL193" s="237">
        <f t="shared" si="144"/>
        <v>-721.61956778140279</v>
      </c>
      <c r="CM193" s="237">
        <f t="shared" si="144"/>
        <v>-721.61956778140279</v>
      </c>
      <c r="CN193" s="237">
        <f t="shared" si="144"/>
        <v>-721.61956778140279</v>
      </c>
      <c r="CO193" s="237">
        <f t="shared" si="144"/>
        <v>-721.61956778140279</v>
      </c>
      <c r="CP193" s="237">
        <f t="shared" si="144"/>
        <v>-721.61956778140279</v>
      </c>
      <c r="CQ193" s="237">
        <f t="shared" si="144"/>
        <v>-721.61956778140279</v>
      </c>
      <c r="CR193" s="237">
        <f t="shared" si="144"/>
        <v>-721.61956778140279</v>
      </c>
      <c r="CS193" s="237">
        <f t="shared" si="144"/>
        <v>-721.61956778140279</v>
      </c>
      <c r="CT193" s="237">
        <f t="shared" si="144"/>
        <v>-721.61956778140279</v>
      </c>
      <c r="CU193" s="237">
        <f t="shared" si="144"/>
        <v>-721.61956778140279</v>
      </c>
      <c r="CV193" s="237">
        <f t="shared" si="144"/>
        <v>-721.61956778140279</v>
      </c>
      <c r="CW193" s="237">
        <f t="shared" si="144"/>
        <v>-721.61956778140279</v>
      </c>
      <c r="CX193" s="237">
        <f t="shared" si="144"/>
        <v>-721.61956778140279</v>
      </c>
      <c r="CY193" s="237">
        <f t="shared" si="144"/>
        <v>-721.61956778140279</v>
      </c>
      <c r="CZ193" s="237">
        <f t="shared" si="144"/>
        <v>-721.61956778140279</v>
      </c>
      <c r="DA193" s="237">
        <f t="shared" si="144"/>
        <v>-721.61956778140279</v>
      </c>
      <c r="DB193" s="237">
        <f t="shared" si="144"/>
        <v>-721.61956778140279</v>
      </c>
      <c r="DC193" s="237">
        <f t="shared" si="144"/>
        <v>-721.61956778140279</v>
      </c>
      <c r="DD193" s="237">
        <f t="shared" si="144"/>
        <v>-721.61956778140279</v>
      </c>
      <c r="DE193" s="237">
        <f t="shared" si="144"/>
        <v>-721.61956778140279</v>
      </c>
      <c r="DF193" s="237">
        <f t="shared" si="144"/>
        <v>-721.61956778140279</v>
      </c>
    </row>
    <row r="194" spans="2:110" ht="15.75" hidden="1" customHeight="1" thickBot="1" x14ac:dyDescent="0.3">
      <c r="B194" s="450" t="s">
        <v>83</v>
      </c>
      <c r="C194" s="451"/>
      <c r="D194" s="452"/>
      <c r="E194" s="452"/>
      <c r="F194" s="452"/>
      <c r="G194" s="452"/>
      <c r="H194" s="453">
        <f t="shared" ref="H194:BS194" si="145">((H$190-$H$4)/1000)*$Q$86*(($C$8/70)^$AA$86)*IF($C$13=1,$AE$85,IF($C$13=2,$AF$85,IF($C$13=3,$AG$85,1)))</f>
        <v>335.51098696289023</v>
      </c>
      <c r="I194" s="453">
        <f t="shared" si="145"/>
        <v>447.34798261718697</v>
      </c>
      <c r="J194" s="453">
        <f t="shared" si="145"/>
        <v>559.18497827148371</v>
      </c>
      <c r="K194" s="453">
        <f t="shared" si="145"/>
        <v>671.02197392578046</v>
      </c>
      <c r="L194" s="453">
        <f t="shared" si="145"/>
        <v>782.8589695800772</v>
      </c>
      <c r="M194" s="453">
        <f t="shared" si="145"/>
        <v>894.69596523437394</v>
      </c>
      <c r="N194" s="453">
        <f t="shared" si="145"/>
        <v>1006.5329608886707</v>
      </c>
      <c r="O194" s="453">
        <f t="shared" si="145"/>
        <v>1118.3699565429674</v>
      </c>
      <c r="P194" s="453">
        <f t="shared" si="145"/>
        <v>1230.2069521972644</v>
      </c>
      <c r="Q194" s="453">
        <f t="shared" si="145"/>
        <v>1342.0439478515609</v>
      </c>
      <c r="R194" s="453">
        <f t="shared" si="145"/>
        <v>1453.8809435058579</v>
      </c>
      <c r="S194" s="453">
        <f t="shared" si="145"/>
        <v>1565.7179391601544</v>
      </c>
      <c r="T194" s="453">
        <f t="shared" si="145"/>
        <v>1677.5549348144511</v>
      </c>
      <c r="U194" s="453">
        <f t="shared" si="145"/>
        <v>1789.3919304687479</v>
      </c>
      <c r="V194" s="453">
        <f t="shared" si="145"/>
        <v>1901.2289261230444</v>
      </c>
      <c r="W194" s="453">
        <f t="shared" si="145"/>
        <v>2013.0659217773414</v>
      </c>
      <c r="X194" s="453">
        <f t="shared" si="145"/>
        <v>2124.9029174316383</v>
      </c>
      <c r="Y194" s="453">
        <f t="shared" si="145"/>
        <v>2236.7399130859349</v>
      </c>
      <c r="Z194" s="453">
        <f t="shared" si="145"/>
        <v>2348.5769087402318</v>
      </c>
      <c r="AA194" s="453">
        <f t="shared" si="145"/>
        <v>2460.4139043945288</v>
      </c>
      <c r="AB194" s="453">
        <f t="shared" si="145"/>
        <v>2572.2509000488249</v>
      </c>
      <c r="AC194" s="453">
        <f t="shared" si="145"/>
        <v>2684.0878957031218</v>
      </c>
      <c r="AD194" s="453">
        <f t="shared" si="145"/>
        <v>2795.9248913574183</v>
      </c>
      <c r="AE194" s="453">
        <f t="shared" si="145"/>
        <v>2907.7618870117158</v>
      </c>
      <c r="AF194" s="453">
        <f t="shared" si="145"/>
        <v>3019.5988826660123</v>
      </c>
      <c r="AG194" s="453">
        <f t="shared" si="145"/>
        <v>3131.4358783203088</v>
      </c>
      <c r="AH194" s="453">
        <f t="shared" si="145"/>
        <v>3243.2728739746053</v>
      </c>
      <c r="AI194" s="453">
        <f t="shared" si="145"/>
        <v>3355.1098696289023</v>
      </c>
      <c r="AJ194" s="453">
        <f t="shared" si="145"/>
        <v>3466.9468652831993</v>
      </c>
      <c r="AK194" s="453">
        <f t="shared" si="145"/>
        <v>3578.7838609374958</v>
      </c>
      <c r="AL194" s="453">
        <f t="shared" si="145"/>
        <v>3690.6208565917923</v>
      </c>
      <c r="AM194" s="453">
        <f t="shared" si="145"/>
        <v>3802.4578522460888</v>
      </c>
      <c r="AN194" s="453">
        <f t="shared" si="145"/>
        <v>3914.2948479003858</v>
      </c>
      <c r="AO194" s="453">
        <f t="shared" si="145"/>
        <v>4026.1318435546827</v>
      </c>
      <c r="AP194" s="453">
        <f t="shared" si="145"/>
        <v>4137.9688392089793</v>
      </c>
      <c r="AQ194" s="453">
        <f t="shared" si="145"/>
        <v>4249.8058348632767</v>
      </c>
      <c r="AR194" s="453">
        <f t="shared" si="145"/>
        <v>4361.6428305175723</v>
      </c>
      <c r="AS194" s="453">
        <f t="shared" si="145"/>
        <v>4473.4798261718697</v>
      </c>
      <c r="AT194" s="453">
        <f t="shared" si="145"/>
        <v>4585.3168218261662</v>
      </c>
      <c r="AU194" s="453">
        <f t="shared" si="145"/>
        <v>4697.1538174804637</v>
      </c>
      <c r="AV194" s="453">
        <f t="shared" si="145"/>
        <v>4808.9908131347602</v>
      </c>
      <c r="AW194" s="453">
        <f t="shared" si="145"/>
        <v>4920.8278087890576</v>
      </c>
      <c r="AX194" s="453">
        <f t="shared" si="145"/>
        <v>5032.6648044433532</v>
      </c>
      <c r="AY194" s="453">
        <f t="shared" si="145"/>
        <v>5144.5018000976497</v>
      </c>
      <c r="AZ194" s="453">
        <f t="shared" si="145"/>
        <v>5256.3387957519462</v>
      </c>
      <c r="BA194" s="453">
        <f t="shared" si="145"/>
        <v>5368.1757914062437</v>
      </c>
      <c r="BB194" s="453">
        <f t="shared" si="145"/>
        <v>5480.0127870605411</v>
      </c>
      <c r="BC194" s="453">
        <f t="shared" si="145"/>
        <v>5591.8497827148367</v>
      </c>
      <c r="BD194" s="453">
        <f t="shared" si="145"/>
        <v>5703.6867783691332</v>
      </c>
      <c r="BE194" s="453">
        <f t="shared" si="145"/>
        <v>5815.5237740234315</v>
      </c>
      <c r="BF194" s="453">
        <f t="shared" si="145"/>
        <v>5927.3607696777271</v>
      </c>
      <c r="BG194" s="237">
        <f t="shared" si="145"/>
        <v>-782.8589695800772</v>
      </c>
      <c r="BH194" s="237">
        <f t="shared" si="145"/>
        <v>-782.8589695800772</v>
      </c>
      <c r="BI194" s="237">
        <f t="shared" si="145"/>
        <v>-782.8589695800772</v>
      </c>
      <c r="BJ194" s="237">
        <f t="shared" si="145"/>
        <v>-782.8589695800772</v>
      </c>
      <c r="BK194" s="237">
        <f t="shared" si="145"/>
        <v>-782.8589695800772</v>
      </c>
      <c r="BL194" s="237">
        <f t="shared" si="145"/>
        <v>-782.8589695800772</v>
      </c>
      <c r="BM194" s="237">
        <f t="shared" si="145"/>
        <v>-782.8589695800772</v>
      </c>
      <c r="BN194" s="237">
        <f t="shared" si="145"/>
        <v>-782.8589695800772</v>
      </c>
      <c r="BO194" s="237">
        <f t="shared" si="145"/>
        <v>-782.8589695800772</v>
      </c>
      <c r="BP194" s="237">
        <f t="shared" si="145"/>
        <v>-782.8589695800772</v>
      </c>
      <c r="BQ194" s="237">
        <f t="shared" si="145"/>
        <v>-782.8589695800772</v>
      </c>
      <c r="BR194" s="237">
        <f t="shared" si="145"/>
        <v>-782.8589695800772</v>
      </c>
      <c r="BS194" s="237">
        <f t="shared" si="145"/>
        <v>-782.8589695800772</v>
      </c>
      <c r="BT194" s="237">
        <f t="shared" ref="BT194:DF194" si="146">((BT$190-$H$4)/1000)*$Q$86*(($C$8/70)^$AA$86)*IF($C$13=1,$AE$85,IF($C$13=2,$AF$85,IF($C$13=3,$AG$85,1)))</f>
        <v>-782.8589695800772</v>
      </c>
      <c r="BU194" s="237">
        <f t="shared" si="146"/>
        <v>-782.8589695800772</v>
      </c>
      <c r="BV194" s="237">
        <f t="shared" si="146"/>
        <v>-782.8589695800772</v>
      </c>
      <c r="BW194" s="237">
        <f t="shared" si="146"/>
        <v>-782.8589695800772</v>
      </c>
      <c r="BX194" s="237">
        <f t="shared" si="146"/>
        <v>-782.8589695800772</v>
      </c>
      <c r="BY194" s="237">
        <f t="shared" si="146"/>
        <v>-782.8589695800772</v>
      </c>
      <c r="BZ194" s="237">
        <f t="shared" si="146"/>
        <v>-782.8589695800772</v>
      </c>
      <c r="CA194" s="237">
        <f t="shared" si="146"/>
        <v>-782.8589695800772</v>
      </c>
      <c r="CB194" s="237">
        <f t="shared" si="146"/>
        <v>-782.8589695800772</v>
      </c>
      <c r="CC194" s="237">
        <f t="shared" si="146"/>
        <v>-782.8589695800772</v>
      </c>
      <c r="CD194" s="237">
        <f t="shared" si="146"/>
        <v>-782.8589695800772</v>
      </c>
      <c r="CE194" s="237">
        <f t="shared" si="146"/>
        <v>-782.8589695800772</v>
      </c>
      <c r="CF194" s="237">
        <f t="shared" si="146"/>
        <v>-782.8589695800772</v>
      </c>
      <c r="CG194" s="237">
        <f t="shared" si="146"/>
        <v>-782.8589695800772</v>
      </c>
      <c r="CH194" s="237">
        <f t="shared" si="146"/>
        <v>-782.8589695800772</v>
      </c>
      <c r="CI194" s="237">
        <f t="shared" si="146"/>
        <v>-782.8589695800772</v>
      </c>
      <c r="CJ194" s="237">
        <f t="shared" si="146"/>
        <v>-782.8589695800772</v>
      </c>
      <c r="CK194" s="237">
        <f t="shared" si="146"/>
        <v>-782.8589695800772</v>
      </c>
      <c r="CL194" s="237">
        <f t="shared" si="146"/>
        <v>-782.8589695800772</v>
      </c>
      <c r="CM194" s="237">
        <f t="shared" si="146"/>
        <v>-782.8589695800772</v>
      </c>
      <c r="CN194" s="237">
        <f t="shared" si="146"/>
        <v>-782.8589695800772</v>
      </c>
      <c r="CO194" s="237">
        <f t="shared" si="146"/>
        <v>-782.8589695800772</v>
      </c>
      <c r="CP194" s="237">
        <f t="shared" si="146"/>
        <v>-782.8589695800772</v>
      </c>
      <c r="CQ194" s="237">
        <f t="shared" si="146"/>
        <v>-782.8589695800772</v>
      </c>
      <c r="CR194" s="237">
        <f t="shared" si="146"/>
        <v>-782.8589695800772</v>
      </c>
      <c r="CS194" s="237">
        <f t="shared" si="146"/>
        <v>-782.8589695800772</v>
      </c>
      <c r="CT194" s="237">
        <f t="shared" si="146"/>
        <v>-782.8589695800772</v>
      </c>
      <c r="CU194" s="237">
        <f t="shared" si="146"/>
        <v>-782.8589695800772</v>
      </c>
      <c r="CV194" s="237">
        <f t="shared" si="146"/>
        <v>-782.8589695800772</v>
      </c>
      <c r="CW194" s="237">
        <f t="shared" si="146"/>
        <v>-782.8589695800772</v>
      </c>
      <c r="CX194" s="237">
        <f t="shared" si="146"/>
        <v>-782.8589695800772</v>
      </c>
      <c r="CY194" s="237">
        <f t="shared" si="146"/>
        <v>-782.8589695800772</v>
      </c>
      <c r="CZ194" s="237">
        <f t="shared" si="146"/>
        <v>-782.8589695800772</v>
      </c>
      <c r="DA194" s="237">
        <f t="shared" si="146"/>
        <v>-782.8589695800772</v>
      </c>
      <c r="DB194" s="237">
        <f t="shared" si="146"/>
        <v>-782.8589695800772</v>
      </c>
      <c r="DC194" s="237">
        <f t="shared" si="146"/>
        <v>-782.8589695800772</v>
      </c>
      <c r="DD194" s="237">
        <f t="shared" si="146"/>
        <v>-782.8589695800772</v>
      </c>
      <c r="DE194" s="237">
        <f t="shared" si="146"/>
        <v>-782.8589695800772</v>
      </c>
      <c r="DF194" s="237">
        <f t="shared" si="146"/>
        <v>-782.8589695800772</v>
      </c>
    </row>
    <row r="195" spans="2:110" ht="15.75" hidden="1" customHeight="1" thickBot="1" x14ac:dyDescent="0.3">
      <c r="B195" s="454" t="s">
        <v>84</v>
      </c>
      <c r="C195" s="455"/>
      <c r="D195" s="456"/>
      <c r="E195" s="456"/>
      <c r="F195" s="456"/>
      <c r="G195" s="456"/>
      <c r="H195" s="457">
        <f t="shared" ref="H195:BS195" si="147">((H$190-$H$4)/1000)*$L$87*(($C$8/70)^$V$87)*IF($C$13=1,$AE$86,IF($C$13=2,$AF$86,IF($C$13=3,$AG$86,1)))</f>
        <v>156.64314450524057</v>
      </c>
      <c r="I195" s="457">
        <f t="shared" si="147"/>
        <v>208.8575260069874</v>
      </c>
      <c r="J195" s="457">
        <f t="shared" si="147"/>
        <v>261.07190750873428</v>
      </c>
      <c r="K195" s="457">
        <f t="shared" si="147"/>
        <v>313.28628901048114</v>
      </c>
      <c r="L195" s="457">
        <f t="shared" si="147"/>
        <v>365.50067051222794</v>
      </c>
      <c r="M195" s="457">
        <f t="shared" si="147"/>
        <v>417.7150520139748</v>
      </c>
      <c r="N195" s="457">
        <f t="shared" si="147"/>
        <v>469.92943351572166</v>
      </c>
      <c r="O195" s="457">
        <f t="shared" si="147"/>
        <v>522.14381501746857</v>
      </c>
      <c r="P195" s="457">
        <f t="shared" si="147"/>
        <v>574.35819651921543</v>
      </c>
      <c r="Q195" s="457">
        <f t="shared" si="147"/>
        <v>626.57257802096228</v>
      </c>
      <c r="R195" s="457">
        <f t="shared" si="147"/>
        <v>678.78695952270914</v>
      </c>
      <c r="S195" s="457">
        <f t="shared" si="147"/>
        <v>731.00134102445588</v>
      </c>
      <c r="T195" s="457">
        <f t="shared" si="147"/>
        <v>783.21572252620274</v>
      </c>
      <c r="U195" s="457">
        <f t="shared" si="147"/>
        <v>835.4301040279496</v>
      </c>
      <c r="V195" s="457">
        <f t="shared" si="147"/>
        <v>887.64448552969645</v>
      </c>
      <c r="W195" s="457">
        <f t="shared" si="147"/>
        <v>939.85886703144331</v>
      </c>
      <c r="X195" s="457">
        <f t="shared" si="147"/>
        <v>992.07324853319017</v>
      </c>
      <c r="Y195" s="457">
        <f t="shared" si="147"/>
        <v>1044.2876300349371</v>
      </c>
      <c r="Z195" s="457">
        <f t="shared" si="147"/>
        <v>1096.502011536684</v>
      </c>
      <c r="AA195" s="457">
        <f t="shared" si="147"/>
        <v>1148.7163930384309</v>
      </c>
      <c r="AB195" s="457">
        <f t="shared" si="147"/>
        <v>1200.9307745401775</v>
      </c>
      <c r="AC195" s="457">
        <f t="shared" si="147"/>
        <v>1253.1451560419246</v>
      </c>
      <c r="AD195" s="457">
        <f t="shared" si="147"/>
        <v>1305.3595375436712</v>
      </c>
      <c r="AE195" s="457">
        <f t="shared" si="147"/>
        <v>1357.5739190454183</v>
      </c>
      <c r="AF195" s="457">
        <f t="shared" si="147"/>
        <v>1409.7883005471651</v>
      </c>
      <c r="AG195" s="457">
        <f t="shared" si="147"/>
        <v>1462.0026820489118</v>
      </c>
      <c r="AH195" s="457">
        <f t="shared" si="147"/>
        <v>1514.2170635506586</v>
      </c>
      <c r="AI195" s="457">
        <f t="shared" si="147"/>
        <v>1566.4314450524055</v>
      </c>
      <c r="AJ195" s="457">
        <f t="shared" si="147"/>
        <v>1618.6458265541526</v>
      </c>
      <c r="AK195" s="457">
        <f t="shared" si="147"/>
        <v>1670.8602080558992</v>
      </c>
      <c r="AL195" s="457">
        <f t="shared" si="147"/>
        <v>1723.074589557646</v>
      </c>
      <c r="AM195" s="457">
        <f t="shared" si="147"/>
        <v>1775.2889710593929</v>
      </c>
      <c r="AN195" s="457">
        <f t="shared" si="147"/>
        <v>1827.50335256114</v>
      </c>
      <c r="AO195" s="457">
        <f t="shared" si="147"/>
        <v>1879.7177340628866</v>
      </c>
      <c r="AP195" s="457">
        <f t="shared" si="147"/>
        <v>1931.9321155646335</v>
      </c>
      <c r="AQ195" s="457">
        <f t="shared" si="147"/>
        <v>1984.1464970663803</v>
      </c>
      <c r="AR195" s="457">
        <f t="shared" si="147"/>
        <v>2036.3608785681272</v>
      </c>
      <c r="AS195" s="457">
        <f t="shared" si="147"/>
        <v>2088.5752600698743</v>
      </c>
      <c r="AT195" s="457">
        <f t="shared" si="147"/>
        <v>2140.7896415716209</v>
      </c>
      <c r="AU195" s="457">
        <f t="shared" si="147"/>
        <v>2193.004023073368</v>
      </c>
      <c r="AV195" s="457">
        <f t="shared" si="147"/>
        <v>2245.2184045751151</v>
      </c>
      <c r="AW195" s="457">
        <f t="shared" si="147"/>
        <v>2297.4327860768617</v>
      </c>
      <c r="AX195" s="457">
        <f t="shared" si="147"/>
        <v>2349.6471675786083</v>
      </c>
      <c r="AY195" s="457">
        <f t="shared" si="147"/>
        <v>2401.861549080355</v>
      </c>
      <c r="AZ195" s="457">
        <f t="shared" si="147"/>
        <v>2454.0759305821025</v>
      </c>
      <c r="BA195" s="457">
        <f t="shared" si="147"/>
        <v>2506.2903120838491</v>
      </c>
      <c r="BB195" s="457">
        <f t="shared" si="147"/>
        <v>2558.5046935855962</v>
      </c>
      <c r="BC195" s="457">
        <f t="shared" si="147"/>
        <v>2610.7190750873424</v>
      </c>
      <c r="BD195" s="457">
        <f t="shared" si="147"/>
        <v>2662.933456589089</v>
      </c>
      <c r="BE195" s="457">
        <f t="shared" si="147"/>
        <v>2715.1478380908366</v>
      </c>
      <c r="BF195" s="457">
        <f t="shared" si="147"/>
        <v>2767.3622195925832</v>
      </c>
      <c r="BG195" s="237">
        <f t="shared" si="147"/>
        <v>-365.50067051222794</v>
      </c>
      <c r="BH195" s="237">
        <f t="shared" si="147"/>
        <v>-365.50067051222794</v>
      </c>
      <c r="BI195" s="237">
        <f t="shared" si="147"/>
        <v>-365.50067051222794</v>
      </c>
      <c r="BJ195" s="237">
        <f t="shared" si="147"/>
        <v>-365.50067051222794</v>
      </c>
      <c r="BK195" s="237">
        <f t="shared" si="147"/>
        <v>-365.50067051222794</v>
      </c>
      <c r="BL195" s="237">
        <f t="shared" si="147"/>
        <v>-365.50067051222794</v>
      </c>
      <c r="BM195" s="237">
        <f t="shared" si="147"/>
        <v>-365.50067051222794</v>
      </c>
      <c r="BN195" s="237">
        <f t="shared" si="147"/>
        <v>-365.50067051222794</v>
      </c>
      <c r="BO195" s="237">
        <f t="shared" si="147"/>
        <v>-365.50067051222794</v>
      </c>
      <c r="BP195" s="237">
        <f t="shared" si="147"/>
        <v>-365.50067051222794</v>
      </c>
      <c r="BQ195" s="237">
        <f t="shared" si="147"/>
        <v>-365.50067051222794</v>
      </c>
      <c r="BR195" s="237">
        <f t="shared" si="147"/>
        <v>-365.50067051222794</v>
      </c>
      <c r="BS195" s="237">
        <f t="shared" si="147"/>
        <v>-365.50067051222794</v>
      </c>
      <c r="BT195" s="237">
        <f t="shared" ref="BT195:DF195" si="148">((BT$190-$H$4)/1000)*$L$87*(($C$8/70)^$V$87)*IF($C$13=1,$AE$86,IF($C$13=2,$AF$86,IF($C$13=3,$AG$86,1)))</f>
        <v>-365.50067051222794</v>
      </c>
      <c r="BU195" s="237">
        <f t="shared" si="148"/>
        <v>-365.50067051222794</v>
      </c>
      <c r="BV195" s="237">
        <f t="shared" si="148"/>
        <v>-365.50067051222794</v>
      </c>
      <c r="BW195" s="237">
        <f t="shared" si="148"/>
        <v>-365.50067051222794</v>
      </c>
      <c r="BX195" s="237">
        <f t="shared" si="148"/>
        <v>-365.50067051222794</v>
      </c>
      <c r="BY195" s="237">
        <f t="shared" si="148"/>
        <v>-365.50067051222794</v>
      </c>
      <c r="BZ195" s="237">
        <f t="shared" si="148"/>
        <v>-365.50067051222794</v>
      </c>
      <c r="CA195" s="237">
        <f t="shared" si="148"/>
        <v>-365.50067051222794</v>
      </c>
      <c r="CB195" s="237">
        <f t="shared" si="148"/>
        <v>-365.50067051222794</v>
      </c>
      <c r="CC195" s="237">
        <f t="shared" si="148"/>
        <v>-365.50067051222794</v>
      </c>
      <c r="CD195" s="237">
        <f t="shared" si="148"/>
        <v>-365.50067051222794</v>
      </c>
      <c r="CE195" s="237">
        <f t="shared" si="148"/>
        <v>-365.50067051222794</v>
      </c>
      <c r="CF195" s="237">
        <f t="shared" si="148"/>
        <v>-365.50067051222794</v>
      </c>
      <c r="CG195" s="237">
        <f t="shared" si="148"/>
        <v>-365.50067051222794</v>
      </c>
      <c r="CH195" s="237">
        <f t="shared" si="148"/>
        <v>-365.50067051222794</v>
      </c>
      <c r="CI195" s="237">
        <f t="shared" si="148"/>
        <v>-365.50067051222794</v>
      </c>
      <c r="CJ195" s="237">
        <f t="shared" si="148"/>
        <v>-365.50067051222794</v>
      </c>
      <c r="CK195" s="237">
        <f t="shared" si="148"/>
        <v>-365.50067051222794</v>
      </c>
      <c r="CL195" s="237">
        <f t="shared" si="148"/>
        <v>-365.50067051222794</v>
      </c>
      <c r="CM195" s="237">
        <f t="shared" si="148"/>
        <v>-365.50067051222794</v>
      </c>
      <c r="CN195" s="237">
        <f t="shared" si="148"/>
        <v>-365.50067051222794</v>
      </c>
      <c r="CO195" s="237">
        <f t="shared" si="148"/>
        <v>-365.50067051222794</v>
      </c>
      <c r="CP195" s="237">
        <f t="shared" si="148"/>
        <v>-365.50067051222794</v>
      </c>
      <c r="CQ195" s="237">
        <f t="shared" si="148"/>
        <v>-365.50067051222794</v>
      </c>
      <c r="CR195" s="237">
        <f t="shared" si="148"/>
        <v>-365.50067051222794</v>
      </c>
      <c r="CS195" s="237">
        <f t="shared" si="148"/>
        <v>-365.50067051222794</v>
      </c>
      <c r="CT195" s="237">
        <f t="shared" si="148"/>
        <v>-365.50067051222794</v>
      </c>
      <c r="CU195" s="237">
        <f t="shared" si="148"/>
        <v>-365.50067051222794</v>
      </c>
      <c r="CV195" s="237">
        <f t="shared" si="148"/>
        <v>-365.50067051222794</v>
      </c>
      <c r="CW195" s="237">
        <f t="shared" si="148"/>
        <v>-365.50067051222794</v>
      </c>
      <c r="CX195" s="237">
        <f t="shared" si="148"/>
        <v>-365.50067051222794</v>
      </c>
      <c r="CY195" s="237">
        <f t="shared" si="148"/>
        <v>-365.50067051222794</v>
      </c>
      <c r="CZ195" s="237">
        <f t="shared" si="148"/>
        <v>-365.50067051222794</v>
      </c>
      <c r="DA195" s="237">
        <f t="shared" si="148"/>
        <v>-365.50067051222794</v>
      </c>
      <c r="DB195" s="237">
        <f t="shared" si="148"/>
        <v>-365.50067051222794</v>
      </c>
      <c r="DC195" s="237">
        <f t="shared" si="148"/>
        <v>-365.50067051222794</v>
      </c>
      <c r="DD195" s="237">
        <f t="shared" si="148"/>
        <v>-365.50067051222794</v>
      </c>
      <c r="DE195" s="237">
        <f t="shared" si="148"/>
        <v>-365.50067051222794</v>
      </c>
      <c r="DF195" s="237">
        <f t="shared" si="148"/>
        <v>-365.50067051222794</v>
      </c>
    </row>
    <row r="196" spans="2:110" ht="15.75" thickBot="1" x14ac:dyDescent="0.3">
      <c r="B196" s="458" t="s">
        <v>85</v>
      </c>
      <c r="C196" s="459"/>
      <c r="D196" s="460"/>
      <c r="E196" s="460"/>
      <c r="F196" s="460"/>
      <c r="G196" s="460"/>
      <c r="H196" s="461">
        <f t="shared" ref="H196:BS196" si="149">((H$190-$H$4)/1000)*$M$87*(($C$8/70)^$W$87)*IF($C$13=1,$AE$86,IF($C$13=2,$AF$86,IF($C$13=3,$AG$86,1)))</f>
        <v>209.53878832775598</v>
      </c>
      <c r="I196" s="461">
        <f t="shared" si="149"/>
        <v>279.3850511036747</v>
      </c>
      <c r="J196" s="461">
        <f t="shared" si="149"/>
        <v>349.2313138795933</v>
      </c>
      <c r="K196" s="461">
        <f t="shared" si="149"/>
        <v>419.07757665551196</v>
      </c>
      <c r="L196" s="461">
        <f t="shared" si="149"/>
        <v>488.92383943143062</v>
      </c>
      <c r="M196" s="461">
        <f t="shared" si="149"/>
        <v>558.7701022073494</v>
      </c>
      <c r="N196" s="461">
        <f t="shared" si="149"/>
        <v>628.61636498326789</v>
      </c>
      <c r="O196" s="461">
        <f t="shared" si="149"/>
        <v>698.4626277591866</v>
      </c>
      <c r="P196" s="461">
        <f t="shared" si="149"/>
        <v>768.30889053510532</v>
      </c>
      <c r="Q196" s="461">
        <f t="shared" si="149"/>
        <v>838.15515331102392</v>
      </c>
      <c r="R196" s="461">
        <f t="shared" si="149"/>
        <v>908.00141608694264</v>
      </c>
      <c r="S196" s="461">
        <f t="shared" si="149"/>
        <v>977.84767886286124</v>
      </c>
      <c r="T196" s="461">
        <f t="shared" si="149"/>
        <v>1047.69394163878</v>
      </c>
      <c r="U196" s="461">
        <f t="shared" si="149"/>
        <v>1117.5402044146988</v>
      </c>
      <c r="V196" s="461">
        <f t="shared" si="149"/>
        <v>1187.3864671906172</v>
      </c>
      <c r="W196" s="461">
        <f t="shared" si="149"/>
        <v>1257.2327299665358</v>
      </c>
      <c r="X196" s="461">
        <f t="shared" si="149"/>
        <v>1327.0789927424546</v>
      </c>
      <c r="Y196" s="461">
        <f t="shared" si="149"/>
        <v>1396.9252555183732</v>
      </c>
      <c r="Z196" s="461">
        <f t="shared" si="149"/>
        <v>1466.771518294292</v>
      </c>
      <c r="AA196" s="461">
        <f t="shared" si="149"/>
        <v>1536.6177810702106</v>
      </c>
      <c r="AB196" s="461">
        <f t="shared" si="149"/>
        <v>1606.4640438461292</v>
      </c>
      <c r="AC196" s="461">
        <f t="shared" si="149"/>
        <v>1676.3103066220478</v>
      </c>
      <c r="AD196" s="461">
        <f t="shared" si="149"/>
        <v>1746.1565693979665</v>
      </c>
      <c r="AE196" s="461">
        <f t="shared" si="149"/>
        <v>1816.0028321738853</v>
      </c>
      <c r="AF196" s="461">
        <f t="shared" si="149"/>
        <v>1885.8490949498041</v>
      </c>
      <c r="AG196" s="461">
        <f t="shared" si="149"/>
        <v>1955.6953577257225</v>
      </c>
      <c r="AH196" s="461">
        <f t="shared" si="149"/>
        <v>2025.5416205016409</v>
      </c>
      <c r="AI196" s="461">
        <f t="shared" si="149"/>
        <v>2095.3878832775599</v>
      </c>
      <c r="AJ196" s="461">
        <f t="shared" si="149"/>
        <v>2165.234146053479</v>
      </c>
      <c r="AK196" s="461">
        <f t="shared" si="149"/>
        <v>2235.0804088293976</v>
      </c>
      <c r="AL196" s="461">
        <f t="shared" si="149"/>
        <v>2304.9266716053157</v>
      </c>
      <c r="AM196" s="461">
        <f t="shared" si="149"/>
        <v>2374.7729343812343</v>
      </c>
      <c r="AN196" s="461">
        <f t="shared" si="149"/>
        <v>2444.6191971571529</v>
      </c>
      <c r="AO196" s="461">
        <f t="shared" si="149"/>
        <v>2514.4654599330715</v>
      </c>
      <c r="AP196" s="461">
        <f t="shared" si="149"/>
        <v>2584.3117227089906</v>
      </c>
      <c r="AQ196" s="461">
        <f t="shared" si="149"/>
        <v>2654.1579854849092</v>
      </c>
      <c r="AR196" s="461">
        <f t="shared" si="149"/>
        <v>2724.0042482608278</v>
      </c>
      <c r="AS196" s="461">
        <f t="shared" si="149"/>
        <v>2793.8505110367464</v>
      </c>
      <c r="AT196" s="461">
        <f t="shared" si="149"/>
        <v>2863.696773812665</v>
      </c>
      <c r="AU196" s="461">
        <f t="shared" si="149"/>
        <v>2933.5430365885841</v>
      </c>
      <c r="AV196" s="461">
        <f t="shared" si="149"/>
        <v>3003.3892993645027</v>
      </c>
      <c r="AW196" s="461">
        <f t="shared" si="149"/>
        <v>3073.2355621404213</v>
      </c>
      <c r="AX196" s="461">
        <f t="shared" si="149"/>
        <v>3143.0818249163399</v>
      </c>
      <c r="AY196" s="461">
        <f t="shared" si="149"/>
        <v>3212.9280876922585</v>
      </c>
      <c r="AZ196" s="461">
        <f t="shared" si="149"/>
        <v>3282.7743504681771</v>
      </c>
      <c r="BA196" s="461">
        <f t="shared" si="149"/>
        <v>3352.6206132440957</v>
      </c>
      <c r="BB196" s="461">
        <f t="shared" si="149"/>
        <v>3422.4668760200148</v>
      </c>
      <c r="BC196" s="461">
        <f t="shared" si="149"/>
        <v>3492.3131387959329</v>
      </c>
      <c r="BD196" s="461">
        <f t="shared" si="149"/>
        <v>3562.159401571852</v>
      </c>
      <c r="BE196" s="461">
        <f t="shared" si="149"/>
        <v>3632.0056643477706</v>
      </c>
      <c r="BF196" s="461">
        <f t="shared" si="149"/>
        <v>3701.8519271236896</v>
      </c>
      <c r="BG196" s="237">
        <f t="shared" si="149"/>
        <v>-488.92383943143062</v>
      </c>
      <c r="BH196" s="237">
        <f t="shared" si="149"/>
        <v>-488.92383943143062</v>
      </c>
      <c r="BI196" s="237">
        <f t="shared" si="149"/>
        <v>-488.92383943143062</v>
      </c>
      <c r="BJ196" s="237">
        <f t="shared" si="149"/>
        <v>-488.92383943143062</v>
      </c>
      <c r="BK196" s="237">
        <f t="shared" si="149"/>
        <v>-488.92383943143062</v>
      </c>
      <c r="BL196" s="237">
        <f t="shared" si="149"/>
        <v>-488.92383943143062</v>
      </c>
      <c r="BM196" s="237">
        <f t="shared" si="149"/>
        <v>-488.92383943143062</v>
      </c>
      <c r="BN196" s="237">
        <f t="shared" si="149"/>
        <v>-488.92383943143062</v>
      </c>
      <c r="BO196" s="237">
        <f t="shared" si="149"/>
        <v>-488.92383943143062</v>
      </c>
      <c r="BP196" s="237">
        <f t="shared" si="149"/>
        <v>-488.92383943143062</v>
      </c>
      <c r="BQ196" s="237">
        <f t="shared" si="149"/>
        <v>-488.92383943143062</v>
      </c>
      <c r="BR196" s="237">
        <f t="shared" si="149"/>
        <v>-488.92383943143062</v>
      </c>
      <c r="BS196" s="237">
        <f t="shared" si="149"/>
        <v>-488.92383943143062</v>
      </c>
      <c r="BT196" s="237">
        <f t="shared" ref="BT196:DF196" si="150">((BT$190-$H$4)/1000)*$M$87*(($C$8/70)^$W$87)*IF($C$13=1,$AE$86,IF($C$13=2,$AF$86,IF($C$13=3,$AG$86,1)))</f>
        <v>-488.92383943143062</v>
      </c>
      <c r="BU196" s="237">
        <f t="shared" si="150"/>
        <v>-488.92383943143062</v>
      </c>
      <c r="BV196" s="237">
        <f t="shared" si="150"/>
        <v>-488.92383943143062</v>
      </c>
      <c r="BW196" s="237">
        <f t="shared" si="150"/>
        <v>-488.92383943143062</v>
      </c>
      <c r="BX196" s="237">
        <f t="shared" si="150"/>
        <v>-488.92383943143062</v>
      </c>
      <c r="BY196" s="237">
        <f t="shared" si="150"/>
        <v>-488.92383943143062</v>
      </c>
      <c r="BZ196" s="237">
        <f t="shared" si="150"/>
        <v>-488.92383943143062</v>
      </c>
      <c r="CA196" s="237">
        <f t="shared" si="150"/>
        <v>-488.92383943143062</v>
      </c>
      <c r="CB196" s="237">
        <f t="shared" si="150"/>
        <v>-488.92383943143062</v>
      </c>
      <c r="CC196" s="237">
        <f t="shared" si="150"/>
        <v>-488.92383943143062</v>
      </c>
      <c r="CD196" s="237">
        <f t="shared" si="150"/>
        <v>-488.92383943143062</v>
      </c>
      <c r="CE196" s="237">
        <f t="shared" si="150"/>
        <v>-488.92383943143062</v>
      </c>
      <c r="CF196" s="237">
        <f t="shared" si="150"/>
        <v>-488.92383943143062</v>
      </c>
      <c r="CG196" s="237">
        <f t="shared" si="150"/>
        <v>-488.92383943143062</v>
      </c>
      <c r="CH196" s="237">
        <f t="shared" si="150"/>
        <v>-488.92383943143062</v>
      </c>
      <c r="CI196" s="237">
        <f t="shared" si="150"/>
        <v>-488.92383943143062</v>
      </c>
      <c r="CJ196" s="237">
        <f t="shared" si="150"/>
        <v>-488.92383943143062</v>
      </c>
      <c r="CK196" s="237">
        <f t="shared" si="150"/>
        <v>-488.92383943143062</v>
      </c>
      <c r="CL196" s="237">
        <f t="shared" si="150"/>
        <v>-488.92383943143062</v>
      </c>
      <c r="CM196" s="237">
        <f t="shared" si="150"/>
        <v>-488.92383943143062</v>
      </c>
      <c r="CN196" s="237">
        <f t="shared" si="150"/>
        <v>-488.92383943143062</v>
      </c>
      <c r="CO196" s="237">
        <f t="shared" si="150"/>
        <v>-488.92383943143062</v>
      </c>
      <c r="CP196" s="237">
        <f t="shared" si="150"/>
        <v>-488.92383943143062</v>
      </c>
      <c r="CQ196" s="237">
        <f t="shared" si="150"/>
        <v>-488.92383943143062</v>
      </c>
      <c r="CR196" s="237">
        <f t="shared" si="150"/>
        <v>-488.92383943143062</v>
      </c>
      <c r="CS196" s="237">
        <f t="shared" si="150"/>
        <v>-488.92383943143062</v>
      </c>
      <c r="CT196" s="237">
        <f t="shared" si="150"/>
        <v>-488.92383943143062</v>
      </c>
      <c r="CU196" s="237">
        <f t="shared" si="150"/>
        <v>-488.92383943143062</v>
      </c>
      <c r="CV196" s="237">
        <f t="shared" si="150"/>
        <v>-488.92383943143062</v>
      </c>
      <c r="CW196" s="237">
        <f t="shared" si="150"/>
        <v>-488.92383943143062</v>
      </c>
      <c r="CX196" s="237">
        <f t="shared" si="150"/>
        <v>-488.92383943143062</v>
      </c>
      <c r="CY196" s="237">
        <f t="shared" si="150"/>
        <v>-488.92383943143062</v>
      </c>
      <c r="CZ196" s="237">
        <f t="shared" si="150"/>
        <v>-488.92383943143062</v>
      </c>
      <c r="DA196" s="237">
        <f t="shared" si="150"/>
        <v>-488.92383943143062</v>
      </c>
      <c r="DB196" s="237">
        <f t="shared" si="150"/>
        <v>-488.92383943143062</v>
      </c>
      <c r="DC196" s="237">
        <f t="shared" si="150"/>
        <v>-488.92383943143062</v>
      </c>
      <c r="DD196" s="237">
        <f t="shared" si="150"/>
        <v>-488.92383943143062</v>
      </c>
      <c r="DE196" s="237">
        <f t="shared" si="150"/>
        <v>-488.92383943143062</v>
      </c>
      <c r="DF196" s="237">
        <f t="shared" si="150"/>
        <v>-488.92383943143062</v>
      </c>
    </row>
    <row r="197" spans="2:110" hidden="1" x14ac:dyDescent="0.25">
      <c r="B197" s="462" t="s">
        <v>86</v>
      </c>
      <c r="C197" s="463"/>
      <c r="D197" s="464"/>
      <c r="E197" s="464"/>
      <c r="F197" s="464"/>
      <c r="G197" s="464"/>
      <c r="H197" s="465">
        <f t="shared" ref="H197:BS197" si="151">((H$190-$H$4)/1000)*$N$87*(($C$8/70)^$X$87)*IF($C$13=1,$AE$86,IF($C$13=2,$AF$86,IF($C$13=3,$AG$86,1)))</f>
        <v>245.65602241854697</v>
      </c>
      <c r="I197" s="465">
        <f t="shared" si="151"/>
        <v>327.54136322472937</v>
      </c>
      <c r="J197" s="465">
        <f t="shared" si="151"/>
        <v>409.42670403091171</v>
      </c>
      <c r="K197" s="465">
        <f t="shared" si="151"/>
        <v>491.31204483709394</v>
      </c>
      <c r="L197" s="465">
        <f t="shared" si="151"/>
        <v>573.19738564327633</v>
      </c>
      <c r="M197" s="465">
        <f t="shared" si="151"/>
        <v>655.08272644945873</v>
      </c>
      <c r="N197" s="465">
        <f t="shared" si="151"/>
        <v>736.96806725564113</v>
      </c>
      <c r="O197" s="465">
        <f t="shared" si="151"/>
        <v>818.85340806182342</v>
      </c>
      <c r="P197" s="465">
        <f t="shared" si="151"/>
        <v>900.73874886800581</v>
      </c>
      <c r="Q197" s="465">
        <f t="shared" si="151"/>
        <v>982.62408967418787</v>
      </c>
      <c r="R197" s="465">
        <f t="shared" si="151"/>
        <v>1064.5094304803704</v>
      </c>
      <c r="S197" s="465">
        <f t="shared" si="151"/>
        <v>1146.3947712865527</v>
      </c>
      <c r="T197" s="465">
        <f t="shared" si="151"/>
        <v>1228.280112092735</v>
      </c>
      <c r="U197" s="465">
        <f t="shared" si="151"/>
        <v>1310.1654528989175</v>
      </c>
      <c r="V197" s="465">
        <f t="shared" si="151"/>
        <v>1392.0507937050997</v>
      </c>
      <c r="W197" s="465">
        <f t="shared" si="151"/>
        <v>1473.9361345112823</v>
      </c>
      <c r="X197" s="465">
        <f t="shared" si="151"/>
        <v>1555.8214753174643</v>
      </c>
      <c r="Y197" s="465">
        <f t="shared" si="151"/>
        <v>1637.7068161236468</v>
      </c>
      <c r="Z197" s="465">
        <f t="shared" si="151"/>
        <v>1719.5921569298293</v>
      </c>
      <c r="AA197" s="465">
        <f t="shared" si="151"/>
        <v>1801.4774977360116</v>
      </c>
      <c r="AB197" s="465">
        <f t="shared" si="151"/>
        <v>1883.3628385421935</v>
      </c>
      <c r="AC197" s="465">
        <f t="shared" si="151"/>
        <v>1965.2481793483757</v>
      </c>
      <c r="AD197" s="465">
        <f t="shared" si="151"/>
        <v>2047.1335201545585</v>
      </c>
      <c r="AE197" s="465">
        <f t="shared" si="151"/>
        <v>2129.0188609607408</v>
      </c>
      <c r="AF197" s="465">
        <f t="shared" si="151"/>
        <v>2210.9042017669231</v>
      </c>
      <c r="AG197" s="465">
        <f t="shared" si="151"/>
        <v>2292.7895425731053</v>
      </c>
      <c r="AH197" s="465">
        <f t="shared" si="151"/>
        <v>2374.6748833792876</v>
      </c>
      <c r="AI197" s="465">
        <f t="shared" si="151"/>
        <v>2456.5602241854699</v>
      </c>
      <c r="AJ197" s="465">
        <f t="shared" si="151"/>
        <v>2538.4455649916522</v>
      </c>
      <c r="AK197" s="465">
        <f t="shared" si="151"/>
        <v>2620.3309057978349</v>
      </c>
      <c r="AL197" s="465">
        <f t="shared" si="151"/>
        <v>2702.2162466040168</v>
      </c>
      <c r="AM197" s="465">
        <f t="shared" si="151"/>
        <v>2784.1015874101995</v>
      </c>
      <c r="AN197" s="465">
        <f t="shared" si="151"/>
        <v>2865.9869282163813</v>
      </c>
      <c r="AO197" s="465">
        <f t="shared" si="151"/>
        <v>2947.8722690225645</v>
      </c>
      <c r="AP197" s="465">
        <f t="shared" si="151"/>
        <v>3029.7576098287464</v>
      </c>
      <c r="AQ197" s="465">
        <f t="shared" si="151"/>
        <v>3111.6429506349286</v>
      </c>
      <c r="AR197" s="465">
        <f t="shared" si="151"/>
        <v>3193.5282914411109</v>
      </c>
      <c r="AS197" s="465">
        <f t="shared" si="151"/>
        <v>3275.4136322472937</v>
      </c>
      <c r="AT197" s="465">
        <f t="shared" si="151"/>
        <v>3357.2989730534755</v>
      </c>
      <c r="AU197" s="465">
        <f t="shared" si="151"/>
        <v>3439.1843138596587</v>
      </c>
      <c r="AV197" s="465">
        <f t="shared" si="151"/>
        <v>3521.0696546658405</v>
      </c>
      <c r="AW197" s="465">
        <f t="shared" si="151"/>
        <v>3602.9549954720233</v>
      </c>
      <c r="AX197" s="465">
        <f t="shared" si="151"/>
        <v>3684.8403362782051</v>
      </c>
      <c r="AY197" s="465">
        <f t="shared" si="151"/>
        <v>3766.7256770843869</v>
      </c>
      <c r="AZ197" s="465">
        <f t="shared" si="151"/>
        <v>3848.6110178905697</v>
      </c>
      <c r="BA197" s="465">
        <f t="shared" si="151"/>
        <v>3930.4963586967515</v>
      </c>
      <c r="BB197" s="465">
        <f t="shared" si="151"/>
        <v>4012.3816995029351</v>
      </c>
      <c r="BC197" s="465">
        <f t="shared" si="151"/>
        <v>4094.267040309117</v>
      </c>
      <c r="BD197" s="465">
        <f t="shared" si="151"/>
        <v>4176.1523811152992</v>
      </c>
      <c r="BE197" s="465">
        <f t="shared" si="151"/>
        <v>4258.0377219214815</v>
      </c>
      <c r="BF197" s="465">
        <f t="shared" si="151"/>
        <v>4339.9230627276638</v>
      </c>
      <c r="BG197" s="237">
        <f t="shared" si="151"/>
        <v>-573.19738564327633</v>
      </c>
      <c r="BH197" s="237">
        <f t="shared" si="151"/>
        <v>-573.19738564327633</v>
      </c>
      <c r="BI197" s="237">
        <f t="shared" si="151"/>
        <v>-573.19738564327633</v>
      </c>
      <c r="BJ197" s="237">
        <f t="shared" si="151"/>
        <v>-573.19738564327633</v>
      </c>
      <c r="BK197" s="237">
        <f t="shared" si="151"/>
        <v>-573.19738564327633</v>
      </c>
      <c r="BL197" s="237">
        <f t="shared" si="151"/>
        <v>-573.19738564327633</v>
      </c>
      <c r="BM197" s="237">
        <f t="shared" si="151"/>
        <v>-573.19738564327633</v>
      </c>
      <c r="BN197" s="237">
        <f t="shared" si="151"/>
        <v>-573.19738564327633</v>
      </c>
      <c r="BO197" s="237">
        <f t="shared" si="151"/>
        <v>-573.19738564327633</v>
      </c>
      <c r="BP197" s="237">
        <f t="shared" si="151"/>
        <v>-573.19738564327633</v>
      </c>
      <c r="BQ197" s="237">
        <f t="shared" si="151"/>
        <v>-573.19738564327633</v>
      </c>
      <c r="BR197" s="237">
        <f t="shared" si="151"/>
        <v>-573.19738564327633</v>
      </c>
      <c r="BS197" s="237">
        <f t="shared" si="151"/>
        <v>-573.19738564327633</v>
      </c>
      <c r="BT197" s="237">
        <f t="shared" ref="BT197:DF197" si="152">((BT$190-$H$4)/1000)*$N$87*(($C$8/70)^$X$87)*IF($C$13=1,$AE$86,IF($C$13=2,$AF$86,IF($C$13=3,$AG$86,1)))</f>
        <v>-573.19738564327633</v>
      </c>
      <c r="BU197" s="237">
        <f t="shared" si="152"/>
        <v>-573.19738564327633</v>
      </c>
      <c r="BV197" s="237">
        <f t="shared" si="152"/>
        <v>-573.19738564327633</v>
      </c>
      <c r="BW197" s="237">
        <f t="shared" si="152"/>
        <v>-573.19738564327633</v>
      </c>
      <c r="BX197" s="237">
        <f t="shared" si="152"/>
        <v>-573.19738564327633</v>
      </c>
      <c r="BY197" s="237">
        <f t="shared" si="152"/>
        <v>-573.19738564327633</v>
      </c>
      <c r="BZ197" s="237">
        <f t="shared" si="152"/>
        <v>-573.19738564327633</v>
      </c>
      <c r="CA197" s="237">
        <f t="shared" si="152"/>
        <v>-573.19738564327633</v>
      </c>
      <c r="CB197" s="237">
        <f t="shared" si="152"/>
        <v>-573.19738564327633</v>
      </c>
      <c r="CC197" s="237">
        <f t="shared" si="152"/>
        <v>-573.19738564327633</v>
      </c>
      <c r="CD197" s="237">
        <f t="shared" si="152"/>
        <v>-573.19738564327633</v>
      </c>
      <c r="CE197" s="237">
        <f t="shared" si="152"/>
        <v>-573.19738564327633</v>
      </c>
      <c r="CF197" s="237">
        <f t="shared" si="152"/>
        <v>-573.19738564327633</v>
      </c>
      <c r="CG197" s="237">
        <f t="shared" si="152"/>
        <v>-573.19738564327633</v>
      </c>
      <c r="CH197" s="237">
        <f t="shared" si="152"/>
        <v>-573.19738564327633</v>
      </c>
      <c r="CI197" s="237">
        <f t="shared" si="152"/>
        <v>-573.19738564327633</v>
      </c>
      <c r="CJ197" s="237">
        <f t="shared" si="152"/>
        <v>-573.19738564327633</v>
      </c>
      <c r="CK197" s="237">
        <f t="shared" si="152"/>
        <v>-573.19738564327633</v>
      </c>
      <c r="CL197" s="237">
        <f t="shared" si="152"/>
        <v>-573.19738564327633</v>
      </c>
      <c r="CM197" s="237">
        <f t="shared" si="152"/>
        <v>-573.19738564327633</v>
      </c>
      <c r="CN197" s="237">
        <f t="shared" si="152"/>
        <v>-573.19738564327633</v>
      </c>
      <c r="CO197" s="237">
        <f t="shared" si="152"/>
        <v>-573.19738564327633</v>
      </c>
      <c r="CP197" s="237">
        <f t="shared" si="152"/>
        <v>-573.19738564327633</v>
      </c>
      <c r="CQ197" s="237">
        <f t="shared" si="152"/>
        <v>-573.19738564327633</v>
      </c>
      <c r="CR197" s="237">
        <f t="shared" si="152"/>
        <v>-573.19738564327633</v>
      </c>
      <c r="CS197" s="237">
        <f t="shared" si="152"/>
        <v>-573.19738564327633</v>
      </c>
      <c r="CT197" s="237">
        <f t="shared" si="152"/>
        <v>-573.19738564327633</v>
      </c>
      <c r="CU197" s="237">
        <f t="shared" si="152"/>
        <v>-573.19738564327633</v>
      </c>
      <c r="CV197" s="237">
        <f t="shared" si="152"/>
        <v>-573.19738564327633</v>
      </c>
      <c r="CW197" s="237">
        <f t="shared" si="152"/>
        <v>-573.19738564327633</v>
      </c>
      <c r="CX197" s="237">
        <f t="shared" si="152"/>
        <v>-573.19738564327633</v>
      </c>
      <c r="CY197" s="237">
        <f t="shared" si="152"/>
        <v>-573.19738564327633</v>
      </c>
      <c r="CZ197" s="237">
        <f t="shared" si="152"/>
        <v>-573.19738564327633</v>
      </c>
      <c r="DA197" s="237">
        <f t="shared" si="152"/>
        <v>-573.19738564327633</v>
      </c>
      <c r="DB197" s="237">
        <f t="shared" si="152"/>
        <v>-573.19738564327633</v>
      </c>
      <c r="DC197" s="237">
        <f t="shared" si="152"/>
        <v>-573.19738564327633</v>
      </c>
      <c r="DD197" s="237">
        <f t="shared" si="152"/>
        <v>-573.19738564327633</v>
      </c>
      <c r="DE197" s="237">
        <f t="shared" si="152"/>
        <v>-573.19738564327633</v>
      </c>
      <c r="DF197" s="237">
        <f t="shared" si="152"/>
        <v>-573.19738564327633</v>
      </c>
    </row>
    <row r="198" spans="2:110" ht="15.75" hidden="1" thickBot="1" x14ac:dyDescent="0.3">
      <c r="B198" s="466" t="s">
        <v>87</v>
      </c>
      <c r="C198" s="467"/>
      <c r="D198" s="468"/>
      <c r="E198" s="468"/>
      <c r="F198" s="468"/>
      <c r="G198" s="468"/>
      <c r="H198" s="153">
        <f t="shared" ref="H198:BS198" si="153">((H$190-$H$4)/1000)*$P$87*(($C$8/70)^$Z$87)*IF($C$13=1,$AE$86,IF($C$13=2,$AF$86,IF($C$13=3,$AG$86,1)))</f>
        <v>307.85702435868012</v>
      </c>
      <c r="I198" s="153">
        <f t="shared" si="153"/>
        <v>410.4760324782402</v>
      </c>
      <c r="J198" s="153">
        <f t="shared" si="153"/>
        <v>513.09504059780011</v>
      </c>
      <c r="K198" s="153">
        <f t="shared" si="153"/>
        <v>615.71404871736024</v>
      </c>
      <c r="L198" s="153">
        <f t="shared" si="153"/>
        <v>718.33305683692026</v>
      </c>
      <c r="M198" s="153">
        <f t="shared" si="153"/>
        <v>820.9520649564804</v>
      </c>
      <c r="N198" s="153">
        <f t="shared" si="153"/>
        <v>923.57107307604042</v>
      </c>
      <c r="O198" s="153">
        <f t="shared" si="153"/>
        <v>1026.1900811956002</v>
      </c>
      <c r="P198" s="153">
        <f t="shared" si="153"/>
        <v>1128.8090893151605</v>
      </c>
      <c r="Q198" s="153">
        <f t="shared" si="153"/>
        <v>1231.4280974347205</v>
      </c>
      <c r="R198" s="153">
        <f t="shared" si="153"/>
        <v>1334.0471055542805</v>
      </c>
      <c r="S198" s="153">
        <f t="shared" si="153"/>
        <v>1436.6661136738405</v>
      </c>
      <c r="T198" s="153">
        <f t="shared" si="153"/>
        <v>1539.2851217934005</v>
      </c>
      <c r="U198" s="153">
        <f t="shared" si="153"/>
        <v>1641.9041299129608</v>
      </c>
      <c r="V198" s="153">
        <f t="shared" si="153"/>
        <v>1744.5231380325204</v>
      </c>
      <c r="W198" s="153">
        <f t="shared" si="153"/>
        <v>1847.1421461520808</v>
      </c>
      <c r="X198" s="153">
        <f t="shared" si="153"/>
        <v>1949.7611542716404</v>
      </c>
      <c r="Y198" s="153">
        <f t="shared" si="153"/>
        <v>2052.3801623912004</v>
      </c>
      <c r="Z198" s="153">
        <f t="shared" si="153"/>
        <v>2154.9991705107609</v>
      </c>
      <c r="AA198" s="153">
        <f t="shared" si="153"/>
        <v>2257.6181786303209</v>
      </c>
      <c r="AB198" s="153">
        <f t="shared" si="153"/>
        <v>2360.2371867498809</v>
      </c>
      <c r="AC198" s="153">
        <f t="shared" si="153"/>
        <v>2462.856194869441</v>
      </c>
      <c r="AD198" s="153">
        <f t="shared" si="153"/>
        <v>2565.475202989001</v>
      </c>
      <c r="AE198" s="153">
        <f t="shared" si="153"/>
        <v>2668.094211108561</v>
      </c>
      <c r="AF198" s="153">
        <f t="shared" si="153"/>
        <v>2770.713219228121</v>
      </c>
      <c r="AG198" s="153">
        <f t="shared" si="153"/>
        <v>2873.3322273476811</v>
      </c>
      <c r="AH198" s="153">
        <f t="shared" si="153"/>
        <v>2975.9512354672406</v>
      </c>
      <c r="AI198" s="153">
        <f t="shared" si="153"/>
        <v>3078.5702435868011</v>
      </c>
      <c r="AJ198" s="153">
        <f t="shared" si="153"/>
        <v>3181.1892517063611</v>
      </c>
      <c r="AK198" s="153">
        <f t="shared" si="153"/>
        <v>3283.8082598259216</v>
      </c>
      <c r="AL198" s="153">
        <f t="shared" si="153"/>
        <v>3386.4272679454812</v>
      </c>
      <c r="AM198" s="153">
        <f t="shared" si="153"/>
        <v>3489.0462760650407</v>
      </c>
      <c r="AN198" s="153">
        <f t="shared" si="153"/>
        <v>3591.6652841846008</v>
      </c>
      <c r="AO198" s="153">
        <f t="shared" si="153"/>
        <v>3694.2842923041617</v>
      </c>
      <c r="AP198" s="153">
        <f t="shared" si="153"/>
        <v>3796.9033004237212</v>
      </c>
      <c r="AQ198" s="153">
        <f t="shared" si="153"/>
        <v>3899.5223085432808</v>
      </c>
      <c r="AR198" s="153">
        <f t="shared" si="153"/>
        <v>4002.1413166628413</v>
      </c>
      <c r="AS198" s="153">
        <f t="shared" si="153"/>
        <v>4104.7603247824009</v>
      </c>
      <c r="AT198" s="153">
        <f t="shared" si="153"/>
        <v>4207.3793329019609</v>
      </c>
      <c r="AU198" s="153">
        <f t="shared" si="153"/>
        <v>4309.9983410215218</v>
      </c>
      <c r="AV198" s="153">
        <f t="shared" si="153"/>
        <v>4412.6173491410809</v>
      </c>
      <c r="AW198" s="153">
        <f t="shared" si="153"/>
        <v>4515.2363572606419</v>
      </c>
      <c r="AX198" s="153">
        <f t="shared" si="153"/>
        <v>4617.8553653802019</v>
      </c>
      <c r="AY198" s="153">
        <f t="shared" si="153"/>
        <v>4720.4743734997619</v>
      </c>
      <c r="AZ198" s="153">
        <f t="shared" si="153"/>
        <v>4823.0933816193219</v>
      </c>
      <c r="BA198" s="153">
        <f t="shared" si="153"/>
        <v>4925.7123897388819</v>
      </c>
      <c r="BB198" s="153">
        <f t="shared" si="153"/>
        <v>5028.3313978584429</v>
      </c>
      <c r="BC198" s="153">
        <f t="shared" si="153"/>
        <v>5130.950405978002</v>
      </c>
      <c r="BD198" s="153">
        <f t="shared" si="153"/>
        <v>5233.5694140975611</v>
      </c>
      <c r="BE198" s="153">
        <f t="shared" si="153"/>
        <v>5336.188422217122</v>
      </c>
      <c r="BF198" s="153">
        <f t="shared" si="153"/>
        <v>5438.8074303366811</v>
      </c>
      <c r="BG198" s="237">
        <f t="shared" si="153"/>
        <v>-718.33305683692026</v>
      </c>
      <c r="BH198" s="237">
        <f t="shared" si="153"/>
        <v>-718.33305683692026</v>
      </c>
      <c r="BI198" s="237">
        <f t="shared" si="153"/>
        <v>-718.33305683692026</v>
      </c>
      <c r="BJ198" s="237">
        <f t="shared" si="153"/>
        <v>-718.33305683692026</v>
      </c>
      <c r="BK198" s="237">
        <f t="shared" si="153"/>
        <v>-718.33305683692026</v>
      </c>
      <c r="BL198" s="237">
        <f t="shared" si="153"/>
        <v>-718.33305683692026</v>
      </c>
      <c r="BM198" s="237">
        <f t="shared" si="153"/>
        <v>-718.33305683692026</v>
      </c>
      <c r="BN198" s="237">
        <f t="shared" si="153"/>
        <v>-718.33305683692026</v>
      </c>
      <c r="BO198" s="237">
        <f t="shared" si="153"/>
        <v>-718.33305683692026</v>
      </c>
      <c r="BP198" s="237">
        <f t="shared" si="153"/>
        <v>-718.33305683692026</v>
      </c>
      <c r="BQ198" s="237">
        <f t="shared" si="153"/>
        <v>-718.33305683692026</v>
      </c>
      <c r="BR198" s="237">
        <f t="shared" si="153"/>
        <v>-718.33305683692026</v>
      </c>
      <c r="BS198" s="237">
        <f t="shared" si="153"/>
        <v>-718.33305683692026</v>
      </c>
      <c r="BT198" s="237">
        <f t="shared" ref="BT198:DF198" si="154">((BT$190-$H$4)/1000)*$P$87*(($C$8/70)^$Z$87)*IF($C$13=1,$AE$86,IF($C$13=2,$AF$86,IF($C$13=3,$AG$86,1)))</f>
        <v>-718.33305683692026</v>
      </c>
      <c r="BU198" s="237">
        <f t="shared" si="154"/>
        <v>-718.33305683692026</v>
      </c>
      <c r="BV198" s="237">
        <f t="shared" si="154"/>
        <v>-718.33305683692026</v>
      </c>
      <c r="BW198" s="237">
        <f t="shared" si="154"/>
        <v>-718.33305683692026</v>
      </c>
      <c r="BX198" s="237">
        <f t="shared" si="154"/>
        <v>-718.33305683692026</v>
      </c>
      <c r="BY198" s="237">
        <f t="shared" si="154"/>
        <v>-718.33305683692026</v>
      </c>
      <c r="BZ198" s="237">
        <f t="shared" si="154"/>
        <v>-718.33305683692026</v>
      </c>
      <c r="CA198" s="237">
        <f t="shared" si="154"/>
        <v>-718.33305683692026</v>
      </c>
      <c r="CB198" s="237">
        <f t="shared" si="154"/>
        <v>-718.33305683692026</v>
      </c>
      <c r="CC198" s="237">
        <f t="shared" si="154"/>
        <v>-718.33305683692026</v>
      </c>
      <c r="CD198" s="237">
        <f t="shared" si="154"/>
        <v>-718.33305683692026</v>
      </c>
      <c r="CE198" s="237">
        <f t="shared" si="154"/>
        <v>-718.33305683692026</v>
      </c>
      <c r="CF198" s="237">
        <f t="shared" si="154"/>
        <v>-718.33305683692026</v>
      </c>
      <c r="CG198" s="237">
        <f t="shared" si="154"/>
        <v>-718.33305683692026</v>
      </c>
      <c r="CH198" s="237">
        <f t="shared" si="154"/>
        <v>-718.33305683692026</v>
      </c>
      <c r="CI198" s="237">
        <f t="shared" si="154"/>
        <v>-718.33305683692026</v>
      </c>
      <c r="CJ198" s="237">
        <f t="shared" si="154"/>
        <v>-718.33305683692026</v>
      </c>
      <c r="CK198" s="237">
        <f t="shared" si="154"/>
        <v>-718.33305683692026</v>
      </c>
      <c r="CL198" s="237">
        <f t="shared" si="154"/>
        <v>-718.33305683692026</v>
      </c>
      <c r="CM198" s="237">
        <f t="shared" si="154"/>
        <v>-718.33305683692026</v>
      </c>
      <c r="CN198" s="237">
        <f t="shared" si="154"/>
        <v>-718.33305683692026</v>
      </c>
      <c r="CO198" s="237">
        <f t="shared" si="154"/>
        <v>-718.33305683692026</v>
      </c>
      <c r="CP198" s="237">
        <f t="shared" si="154"/>
        <v>-718.33305683692026</v>
      </c>
      <c r="CQ198" s="237">
        <f t="shared" si="154"/>
        <v>-718.33305683692026</v>
      </c>
      <c r="CR198" s="237">
        <f t="shared" si="154"/>
        <v>-718.33305683692026</v>
      </c>
      <c r="CS198" s="237">
        <f t="shared" si="154"/>
        <v>-718.33305683692026</v>
      </c>
      <c r="CT198" s="237">
        <f t="shared" si="154"/>
        <v>-718.33305683692026</v>
      </c>
      <c r="CU198" s="237">
        <f t="shared" si="154"/>
        <v>-718.33305683692026</v>
      </c>
      <c r="CV198" s="237">
        <f t="shared" si="154"/>
        <v>-718.33305683692026</v>
      </c>
      <c r="CW198" s="237">
        <f t="shared" si="154"/>
        <v>-718.33305683692026</v>
      </c>
      <c r="CX198" s="237">
        <f t="shared" si="154"/>
        <v>-718.33305683692026</v>
      </c>
      <c r="CY198" s="237">
        <f t="shared" si="154"/>
        <v>-718.33305683692026</v>
      </c>
      <c r="CZ198" s="237">
        <f t="shared" si="154"/>
        <v>-718.33305683692026</v>
      </c>
      <c r="DA198" s="237">
        <f t="shared" si="154"/>
        <v>-718.33305683692026</v>
      </c>
      <c r="DB198" s="237">
        <f t="shared" si="154"/>
        <v>-718.33305683692026</v>
      </c>
      <c r="DC198" s="237">
        <f t="shared" si="154"/>
        <v>-718.33305683692026</v>
      </c>
      <c r="DD198" s="237">
        <f t="shared" si="154"/>
        <v>-718.33305683692026</v>
      </c>
      <c r="DE198" s="237">
        <f t="shared" si="154"/>
        <v>-718.33305683692026</v>
      </c>
      <c r="DF198" s="237">
        <f t="shared" si="154"/>
        <v>-718.33305683692026</v>
      </c>
    </row>
    <row r="199" spans="2:110" hidden="1" x14ac:dyDescent="0.25">
      <c r="B199" s="469" t="s">
        <v>88</v>
      </c>
      <c r="C199" s="470"/>
      <c r="D199" s="471"/>
      <c r="E199" s="471"/>
      <c r="F199" s="471"/>
      <c r="G199" s="471"/>
      <c r="H199" s="237">
        <f t="shared" ref="H199:BS199" si="155">((H$190-$H$4)/1000)*$L$88*(($C$8/70)^$V$88)*IF($C$13=1,$AE$87,IF($C$13=2,$AF$87,IF($C$13=3,$AG$87,1)))</f>
        <v>215.52708769773119</v>
      </c>
      <c r="I199" s="237">
        <f t="shared" si="155"/>
        <v>287.36945026364162</v>
      </c>
      <c r="J199" s="237">
        <f t="shared" si="155"/>
        <v>359.211812829552</v>
      </c>
      <c r="K199" s="237">
        <f t="shared" si="155"/>
        <v>431.05417539546238</v>
      </c>
      <c r="L199" s="237">
        <f t="shared" si="155"/>
        <v>502.89653796137276</v>
      </c>
      <c r="M199" s="237">
        <f t="shared" si="155"/>
        <v>574.73890052728325</v>
      </c>
      <c r="N199" s="237">
        <f t="shared" si="155"/>
        <v>646.58126309319357</v>
      </c>
      <c r="O199" s="237">
        <f t="shared" si="155"/>
        <v>718.423625659104</v>
      </c>
      <c r="P199" s="237">
        <f t="shared" si="155"/>
        <v>790.26598822501455</v>
      </c>
      <c r="Q199" s="237">
        <f t="shared" si="155"/>
        <v>862.10835079092476</v>
      </c>
      <c r="R199" s="237">
        <f t="shared" si="155"/>
        <v>933.95071335683531</v>
      </c>
      <c r="S199" s="237">
        <f t="shared" si="155"/>
        <v>1005.7930759227455</v>
      </c>
      <c r="T199" s="237">
        <f t="shared" si="155"/>
        <v>1077.6354384886561</v>
      </c>
      <c r="U199" s="237">
        <f t="shared" si="155"/>
        <v>1149.4778010545665</v>
      </c>
      <c r="V199" s="237">
        <f t="shared" si="155"/>
        <v>1221.3201636204767</v>
      </c>
      <c r="W199" s="237">
        <f t="shared" si="155"/>
        <v>1293.1625261863871</v>
      </c>
      <c r="X199" s="237">
        <f t="shared" si="155"/>
        <v>1365.0048887522976</v>
      </c>
      <c r="Y199" s="237">
        <f t="shared" si="155"/>
        <v>1436.847251318208</v>
      </c>
      <c r="Z199" s="237">
        <f t="shared" si="155"/>
        <v>1508.6896138841184</v>
      </c>
      <c r="AA199" s="237">
        <f t="shared" si="155"/>
        <v>1580.5319764500291</v>
      </c>
      <c r="AB199" s="237">
        <f t="shared" si="155"/>
        <v>1652.3743390159391</v>
      </c>
      <c r="AC199" s="237">
        <f t="shared" si="155"/>
        <v>1724.2167015818495</v>
      </c>
      <c r="AD199" s="237">
        <f t="shared" si="155"/>
        <v>1796.05906414776</v>
      </c>
      <c r="AE199" s="237">
        <f t="shared" si="155"/>
        <v>1867.9014267136706</v>
      </c>
      <c r="AF199" s="237">
        <f t="shared" si="155"/>
        <v>1939.7437892795808</v>
      </c>
      <c r="AG199" s="237">
        <f t="shared" si="155"/>
        <v>2011.586151845491</v>
      </c>
      <c r="AH199" s="237">
        <f t="shared" si="155"/>
        <v>2083.4285144114015</v>
      </c>
      <c r="AI199" s="237">
        <f t="shared" si="155"/>
        <v>2155.2708769773121</v>
      </c>
      <c r="AJ199" s="237">
        <f t="shared" si="155"/>
        <v>2227.1132395432223</v>
      </c>
      <c r="AK199" s="237">
        <f t="shared" si="155"/>
        <v>2298.955602109133</v>
      </c>
      <c r="AL199" s="237">
        <f t="shared" si="155"/>
        <v>2370.7979646750432</v>
      </c>
      <c r="AM199" s="237">
        <f t="shared" si="155"/>
        <v>2442.6403272409534</v>
      </c>
      <c r="AN199" s="237">
        <f t="shared" si="155"/>
        <v>2514.4826898068641</v>
      </c>
      <c r="AO199" s="237">
        <f t="shared" si="155"/>
        <v>2586.3250523727743</v>
      </c>
      <c r="AP199" s="237">
        <f t="shared" si="155"/>
        <v>2658.1674149386849</v>
      </c>
      <c r="AQ199" s="237">
        <f t="shared" si="155"/>
        <v>2730.0097775045951</v>
      </c>
      <c r="AR199" s="237">
        <f t="shared" si="155"/>
        <v>2801.8521400705054</v>
      </c>
      <c r="AS199" s="237">
        <f t="shared" si="155"/>
        <v>2873.694502636416</v>
      </c>
      <c r="AT199" s="237">
        <f t="shared" si="155"/>
        <v>2945.5368652023267</v>
      </c>
      <c r="AU199" s="237">
        <f t="shared" si="155"/>
        <v>3017.3792277682369</v>
      </c>
      <c r="AV199" s="237">
        <f t="shared" si="155"/>
        <v>3089.2215903341471</v>
      </c>
      <c r="AW199" s="237">
        <f t="shared" si="155"/>
        <v>3161.0639529000582</v>
      </c>
      <c r="AX199" s="237">
        <f t="shared" si="155"/>
        <v>3232.906315465968</v>
      </c>
      <c r="AY199" s="237">
        <f t="shared" si="155"/>
        <v>3304.7486780318782</v>
      </c>
      <c r="AZ199" s="237">
        <f t="shared" si="155"/>
        <v>3376.5910405977893</v>
      </c>
      <c r="BA199" s="237">
        <f t="shared" si="155"/>
        <v>3448.433403163699</v>
      </c>
      <c r="BB199" s="237">
        <f t="shared" si="155"/>
        <v>3520.2757657296102</v>
      </c>
      <c r="BC199" s="237">
        <f t="shared" si="155"/>
        <v>3592.1181282955199</v>
      </c>
      <c r="BD199" s="237">
        <f t="shared" si="155"/>
        <v>3663.9604908614301</v>
      </c>
      <c r="BE199" s="237">
        <f t="shared" si="155"/>
        <v>3735.8028534273412</v>
      </c>
      <c r="BF199" s="237">
        <f t="shared" si="155"/>
        <v>3807.645215993251</v>
      </c>
      <c r="BG199" s="237">
        <f t="shared" si="155"/>
        <v>-502.89653796137276</v>
      </c>
      <c r="BH199" s="237">
        <f t="shared" si="155"/>
        <v>-502.89653796137276</v>
      </c>
      <c r="BI199" s="237">
        <f t="shared" si="155"/>
        <v>-502.89653796137276</v>
      </c>
      <c r="BJ199" s="237">
        <f t="shared" si="155"/>
        <v>-502.89653796137276</v>
      </c>
      <c r="BK199" s="237">
        <f t="shared" si="155"/>
        <v>-502.89653796137276</v>
      </c>
      <c r="BL199" s="237">
        <f t="shared" si="155"/>
        <v>-502.89653796137276</v>
      </c>
      <c r="BM199" s="237">
        <f t="shared" si="155"/>
        <v>-502.89653796137276</v>
      </c>
      <c r="BN199" s="237">
        <f t="shared" si="155"/>
        <v>-502.89653796137276</v>
      </c>
      <c r="BO199" s="237">
        <f t="shared" si="155"/>
        <v>-502.89653796137276</v>
      </c>
      <c r="BP199" s="237">
        <f t="shared" si="155"/>
        <v>-502.89653796137276</v>
      </c>
      <c r="BQ199" s="237">
        <f t="shared" si="155"/>
        <v>-502.89653796137276</v>
      </c>
      <c r="BR199" s="237">
        <f t="shared" si="155"/>
        <v>-502.89653796137276</v>
      </c>
      <c r="BS199" s="237">
        <f t="shared" si="155"/>
        <v>-502.89653796137276</v>
      </c>
      <c r="BT199" s="237">
        <f t="shared" ref="BT199:DF199" si="156">((BT$190-$H$4)/1000)*$L$88*(($C$8/70)^$V$88)*IF($C$13=1,$AE$87,IF($C$13=2,$AF$87,IF($C$13=3,$AG$87,1)))</f>
        <v>-502.89653796137276</v>
      </c>
      <c r="BU199" s="237">
        <f t="shared" si="156"/>
        <v>-502.89653796137276</v>
      </c>
      <c r="BV199" s="237">
        <f t="shared" si="156"/>
        <v>-502.89653796137276</v>
      </c>
      <c r="BW199" s="237">
        <f t="shared" si="156"/>
        <v>-502.89653796137276</v>
      </c>
      <c r="BX199" s="237">
        <f t="shared" si="156"/>
        <v>-502.89653796137276</v>
      </c>
      <c r="BY199" s="237">
        <f t="shared" si="156"/>
        <v>-502.89653796137276</v>
      </c>
      <c r="BZ199" s="237">
        <f t="shared" si="156"/>
        <v>-502.89653796137276</v>
      </c>
      <c r="CA199" s="237">
        <f t="shared" si="156"/>
        <v>-502.89653796137276</v>
      </c>
      <c r="CB199" s="237">
        <f t="shared" si="156"/>
        <v>-502.89653796137276</v>
      </c>
      <c r="CC199" s="237">
        <f t="shared" si="156"/>
        <v>-502.89653796137276</v>
      </c>
      <c r="CD199" s="237">
        <f t="shared" si="156"/>
        <v>-502.89653796137276</v>
      </c>
      <c r="CE199" s="237">
        <f t="shared" si="156"/>
        <v>-502.89653796137276</v>
      </c>
      <c r="CF199" s="237">
        <f t="shared" si="156"/>
        <v>-502.89653796137276</v>
      </c>
      <c r="CG199" s="237">
        <f t="shared" si="156"/>
        <v>-502.89653796137276</v>
      </c>
      <c r="CH199" s="237">
        <f t="shared" si="156"/>
        <v>-502.89653796137276</v>
      </c>
      <c r="CI199" s="237">
        <f t="shared" si="156"/>
        <v>-502.89653796137276</v>
      </c>
      <c r="CJ199" s="237">
        <f t="shared" si="156"/>
        <v>-502.89653796137276</v>
      </c>
      <c r="CK199" s="237">
        <f t="shared" si="156"/>
        <v>-502.89653796137276</v>
      </c>
      <c r="CL199" s="237">
        <f t="shared" si="156"/>
        <v>-502.89653796137276</v>
      </c>
      <c r="CM199" s="237">
        <f t="shared" si="156"/>
        <v>-502.89653796137276</v>
      </c>
      <c r="CN199" s="237">
        <f t="shared" si="156"/>
        <v>-502.89653796137276</v>
      </c>
      <c r="CO199" s="237">
        <f t="shared" si="156"/>
        <v>-502.89653796137276</v>
      </c>
      <c r="CP199" s="237">
        <f t="shared" si="156"/>
        <v>-502.89653796137276</v>
      </c>
      <c r="CQ199" s="237">
        <f t="shared" si="156"/>
        <v>-502.89653796137276</v>
      </c>
      <c r="CR199" s="237">
        <f t="shared" si="156"/>
        <v>-502.89653796137276</v>
      </c>
      <c r="CS199" s="237">
        <f t="shared" si="156"/>
        <v>-502.89653796137276</v>
      </c>
      <c r="CT199" s="237">
        <f t="shared" si="156"/>
        <v>-502.89653796137276</v>
      </c>
      <c r="CU199" s="237">
        <f t="shared" si="156"/>
        <v>-502.89653796137276</v>
      </c>
      <c r="CV199" s="237">
        <f t="shared" si="156"/>
        <v>-502.89653796137276</v>
      </c>
      <c r="CW199" s="237">
        <f t="shared" si="156"/>
        <v>-502.89653796137276</v>
      </c>
      <c r="CX199" s="237">
        <f t="shared" si="156"/>
        <v>-502.89653796137276</v>
      </c>
      <c r="CY199" s="237">
        <f t="shared" si="156"/>
        <v>-502.89653796137276</v>
      </c>
      <c r="CZ199" s="237">
        <f t="shared" si="156"/>
        <v>-502.89653796137276</v>
      </c>
      <c r="DA199" s="237">
        <f t="shared" si="156"/>
        <v>-502.89653796137276</v>
      </c>
      <c r="DB199" s="237">
        <f t="shared" si="156"/>
        <v>-502.89653796137276</v>
      </c>
      <c r="DC199" s="237">
        <f t="shared" si="156"/>
        <v>-502.89653796137276</v>
      </c>
      <c r="DD199" s="237">
        <f t="shared" si="156"/>
        <v>-502.89653796137276</v>
      </c>
      <c r="DE199" s="237">
        <f t="shared" si="156"/>
        <v>-502.89653796137276</v>
      </c>
      <c r="DF199" s="237">
        <f t="shared" si="156"/>
        <v>-502.89653796137276</v>
      </c>
    </row>
    <row r="200" spans="2:110" hidden="1" x14ac:dyDescent="0.25">
      <c r="B200" s="472" t="s">
        <v>89</v>
      </c>
      <c r="C200" s="473"/>
      <c r="D200" s="474"/>
      <c r="E200" s="474"/>
      <c r="F200" s="474"/>
      <c r="G200" s="474"/>
      <c r="H200" s="144">
        <f t="shared" ref="H200:BS200" si="157">((H$190-$H$4)/1000)*$M$88*(($C$8/70)^$W$88)*IF($C$13=1,$AE$87,IF($C$13=2,$AF$87,IF($C$13=3,$AG$87,1)))</f>
        <v>226.79835881853765</v>
      </c>
      <c r="I200" s="144">
        <f t="shared" si="157"/>
        <v>302.39781175805024</v>
      </c>
      <c r="J200" s="144">
        <f t="shared" si="157"/>
        <v>377.9972646975628</v>
      </c>
      <c r="K200" s="144">
        <f t="shared" si="157"/>
        <v>453.5967176370753</v>
      </c>
      <c r="L200" s="144">
        <f t="shared" si="157"/>
        <v>529.19617057658775</v>
      </c>
      <c r="M200" s="144">
        <f t="shared" si="157"/>
        <v>604.79562351610048</v>
      </c>
      <c r="N200" s="144">
        <f t="shared" si="157"/>
        <v>680.39507645561298</v>
      </c>
      <c r="O200" s="144">
        <f t="shared" si="157"/>
        <v>755.9945293951256</v>
      </c>
      <c r="P200" s="144">
        <f t="shared" si="157"/>
        <v>831.5939823346381</v>
      </c>
      <c r="Q200" s="144">
        <f t="shared" si="157"/>
        <v>907.1934352741506</v>
      </c>
      <c r="R200" s="144">
        <f t="shared" si="157"/>
        <v>982.79288821366333</v>
      </c>
      <c r="S200" s="144">
        <f t="shared" si="157"/>
        <v>1058.3923411531755</v>
      </c>
      <c r="T200" s="144">
        <f t="shared" si="157"/>
        <v>1133.9917940926882</v>
      </c>
      <c r="U200" s="144">
        <f t="shared" si="157"/>
        <v>1209.591247032201</v>
      </c>
      <c r="V200" s="144">
        <f t="shared" si="157"/>
        <v>1285.1906999717135</v>
      </c>
      <c r="W200" s="144">
        <f t="shared" si="157"/>
        <v>1360.790152911226</v>
      </c>
      <c r="X200" s="144">
        <f t="shared" si="157"/>
        <v>1436.3896058507385</v>
      </c>
      <c r="Y200" s="144">
        <f t="shared" si="157"/>
        <v>1511.9890587902512</v>
      </c>
      <c r="Z200" s="144">
        <f t="shared" si="157"/>
        <v>1587.5885117297635</v>
      </c>
      <c r="AA200" s="144">
        <f t="shared" si="157"/>
        <v>1663.1879646692762</v>
      </c>
      <c r="AB200" s="144">
        <f t="shared" si="157"/>
        <v>1738.7874176087887</v>
      </c>
      <c r="AC200" s="144">
        <f t="shared" si="157"/>
        <v>1814.3868705483012</v>
      </c>
      <c r="AD200" s="144">
        <f t="shared" si="157"/>
        <v>1889.9863234878137</v>
      </c>
      <c r="AE200" s="144">
        <f t="shared" si="157"/>
        <v>1965.5857764273267</v>
      </c>
      <c r="AF200" s="144">
        <f t="shared" si="157"/>
        <v>2041.1852293668389</v>
      </c>
      <c r="AG200" s="144">
        <f t="shared" si="157"/>
        <v>2116.784682306351</v>
      </c>
      <c r="AH200" s="144">
        <f t="shared" si="157"/>
        <v>2192.3841352458644</v>
      </c>
      <c r="AI200" s="144">
        <f t="shared" si="157"/>
        <v>2267.9835881853764</v>
      </c>
      <c r="AJ200" s="144">
        <f t="shared" si="157"/>
        <v>2343.5830411248894</v>
      </c>
      <c r="AK200" s="144">
        <f t="shared" si="157"/>
        <v>2419.1824940644019</v>
      </c>
      <c r="AL200" s="144">
        <f t="shared" si="157"/>
        <v>2494.7819470039144</v>
      </c>
      <c r="AM200" s="144">
        <f t="shared" si="157"/>
        <v>2570.3813999434269</v>
      </c>
      <c r="AN200" s="144">
        <f t="shared" si="157"/>
        <v>2645.9808528829394</v>
      </c>
      <c r="AO200" s="144">
        <f t="shared" si="157"/>
        <v>2721.5803058224519</v>
      </c>
      <c r="AP200" s="144">
        <f t="shared" si="157"/>
        <v>2797.1797587619649</v>
      </c>
      <c r="AQ200" s="144">
        <f t="shared" si="157"/>
        <v>2872.7792117014769</v>
      </c>
      <c r="AR200" s="144">
        <f t="shared" si="157"/>
        <v>2948.3786646409894</v>
      </c>
      <c r="AS200" s="144">
        <f t="shared" si="157"/>
        <v>3023.9781175805024</v>
      </c>
      <c r="AT200" s="144">
        <f t="shared" si="157"/>
        <v>3099.5775705200144</v>
      </c>
      <c r="AU200" s="144">
        <f t="shared" si="157"/>
        <v>3175.1770234595269</v>
      </c>
      <c r="AV200" s="144">
        <f t="shared" si="157"/>
        <v>3250.7764763990394</v>
      </c>
      <c r="AW200" s="144">
        <f t="shared" si="157"/>
        <v>3326.3759293385524</v>
      </c>
      <c r="AX200" s="144">
        <f t="shared" si="157"/>
        <v>3401.9753822780649</v>
      </c>
      <c r="AY200" s="144">
        <f t="shared" si="157"/>
        <v>3477.5748352175774</v>
      </c>
      <c r="AZ200" s="144">
        <f t="shared" si="157"/>
        <v>3553.1742881570904</v>
      </c>
      <c r="BA200" s="144">
        <f t="shared" si="157"/>
        <v>3628.7737410966024</v>
      </c>
      <c r="BB200" s="144">
        <f t="shared" si="157"/>
        <v>3704.3731940361154</v>
      </c>
      <c r="BC200" s="144">
        <f t="shared" si="157"/>
        <v>3779.9726469756274</v>
      </c>
      <c r="BD200" s="144">
        <f t="shared" si="157"/>
        <v>3855.5720999151404</v>
      </c>
      <c r="BE200" s="144">
        <f t="shared" si="157"/>
        <v>3931.1715528546533</v>
      </c>
      <c r="BF200" s="144">
        <f t="shared" si="157"/>
        <v>4006.7710057941649</v>
      </c>
      <c r="BG200" s="237">
        <f t="shared" si="157"/>
        <v>-529.19617057658775</v>
      </c>
      <c r="BH200" s="237">
        <f t="shared" si="157"/>
        <v>-529.19617057658775</v>
      </c>
      <c r="BI200" s="237">
        <f t="shared" si="157"/>
        <v>-529.19617057658775</v>
      </c>
      <c r="BJ200" s="237">
        <f t="shared" si="157"/>
        <v>-529.19617057658775</v>
      </c>
      <c r="BK200" s="237">
        <f t="shared" si="157"/>
        <v>-529.19617057658775</v>
      </c>
      <c r="BL200" s="237">
        <f t="shared" si="157"/>
        <v>-529.19617057658775</v>
      </c>
      <c r="BM200" s="237">
        <f t="shared" si="157"/>
        <v>-529.19617057658775</v>
      </c>
      <c r="BN200" s="237">
        <f t="shared" si="157"/>
        <v>-529.19617057658775</v>
      </c>
      <c r="BO200" s="237">
        <f t="shared" si="157"/>
        <v>-529.19617057658775</v>
      </c>
      <c r="BP200" s="237">
        <f t="shared" si="157"/>
        <v>-529.19617057658775</v>
      </c>
      <c r="BQ200" s="237">
        <f t="shared" si="157"/>
        <v>-529.19617057658775</v>
      </c>
      <c r="BR200" s="237">
        <f t="shared" si="157"/>
        <v>-529.19617057658775</v>
      </c>
      <c r="BS200" s="237">
        <f t="shared" si="157"/>
        <v>-529.19617057658775</v>
      </c>
      <c r="BT200" s="237">
        <f t="shared" ref="BT200:DF200" si="158">((BT$190-$H$4)/1000)*$M$88*(($C$8/70)^$W$88)*IF($C$13=1,$AE$87,IF($C$13=2,$AF$87,IF($C$13=3,$AG$87,1)))</f>
        <v>-529.19617057658775</v>
      </c>
      <c r="BU200" s="237">
        <f t="shared" si="158"/>
        <v>-529.19617057658775</v>
      </c>
      <c r="BV200" s="237">
        <f t="shared" si="158"/>
        <v>-529.19617057658775</v>
      </c>
      <c r="BW200" s="237">
        <f t="shared" si="158"/>
        <v>-529.19617057658775</v>
      </c>
      <c r="BX200" s="237">
        <f t="shared" si="158"/>
        <v>-529.19617057658775</v>
      </c>
      <c r="BY200" s="237">
        <f t="shared" si="158"/>
        <v>-529.19617057658775</v>
      </c>
      <c r="BZ200" s="237">
        <f t="shared" si="158"/>
        <v>-529.19617057658775</v>
      </c>
      <c r="CA200" s="237">
        <f t="shared" si="158"/>
        <v>-529.19617057658775</v>
      </c>
      <c r="CB200" s="237">
        <f t="shared" si="158"/>
        <v>-529.19617057658775</v>
      </c>
      <c r="CC200" s="237">
        <f t="shared" si="158"/>
        <v>-529.19617057658775</v>
      </c>
      <c r="CD200" s="237">
        <f t="shared" si="158"/>
        <v>-529.19617057658775</v>
      </c>
      <c r="CE200" s="237">
        <f t="shared" si="158"/>
        <v>-529.19617057658775</v>
      </c>
      <c r="CF200" s="237">
        <f t="shared" si="158"/>
        <v>-529.19617057658775</v>
      </c>
      <c r="CG200" s="237">
        <f t="shared" si="158"/>
        <v>-529.19617057658775</v>
      </c>
      <c r="CH200" s="237">
        <f t="shared" si="158"/>
        <v>-529.19617057658775</v>
      </c>
      <c r="CI200" s="237">
        <f t="shared" si="158"/>
        <v>-529.19617057658775</v>
      </c>
      <c r="CJ200" s="237">
        <f t="shared" si="158"/>
        <v>-529.19617057658775</v>
      </c>
      <c r="CK200" s="237">
        <f t="shared" si="158"/>
        <v>-529.19617057658775</v>
      </c>
      <c r="CL200" s="237">
        <f t="shared" si="158"/>
        <v>-529.19617057658775</v>
      </c>
      <c r="CM200" s="237">
        <f t="shared" si="158"/>
        <v>-529.19617057658775</v>
      </c>
      <c r="CN200" s="237">
        <f t="shared" si="158"/>
        <v>-529.19617057658775</v>
      </c>
      <c r="CO200" s="237">
        <f t="shared" si="158"/>
        <v>-529.19617057658775</v>
      </c>
      <c r="CP200" s="237">
        <f t="shared" si="158"/>
        <v>-529.19617057658775</v>
      </c>
      <c r="CQ200" s="237">
        <f t="shared" si="158"/>
        <v>-529.19617057658775</v>
      </c>
      <c r="CR200" s="237">
        <f t="shared" si="158"/>
        <v>-529.19617057658775</v>
      </c>
      <c r="CS200" s="237">
        <f t="shared" si="158"/>
        <v>-529.19617057658775</v>
      </c>
      <c r="CT200" s="237">
        <f t="shared" si="158"/>
        <v>-529.19617057658775</v>
      </c>
      <c r="CU200" s="237">
        <f t="shared" si="158"/>
        <v>-529.19617057658775</v>
      </c>
      <c r="CV200" s="237">
        <f t="shared" si="158"/>
        <v>-529.19617057658775</v>
      </c>
      <c r="CW200" s="237">
        <f t="shared" si="158"/>
        <v>-529.19617057658775</v>
      </c>
      <c r="CX200" s="237">
        <f t="shared" si="158"/>
        <v>-529.19617057658775</v>
      </c>
      <c r="CY200" s="237">
        <f t="shared" si="158"/>
        <v>-529.19617057658775</v>
      </c>
      <c r="CZ200" s="237">
        <f t="shared" si="158"/>
        <v>-529.19617057658775</v>
      </c>
      <c r="DA200" s="237">
        <f t="shared" si="158"/>
        <v>-529.19617057658775</v>
      </c>
      <c r="DB200" s="237">
        <f t="shared" si="158"/>
        <v>-529.19617057658775</v>
      </c>
      <c r="DC200" s="237">
        <f t="shared" si="158"/>
        <v>-529.19617057658775</v>
      </c>
      <c r="DD200" s="237">
        <f t="shared" si="158"/>
        <v>-529.19617057658775</v>
      </c>
      <c r="DE200" s="237">
        <f t="shared" si="158"/>
        <v>-529.19617057658775</v>
      </c>
      <c r="DF200" s="237">
        <f t="shared" si="158"/>
        <v>-529.19617057658775</v>
      </c>
    </row>
    <row r="201" spans="2:110" hidden="1" x14ac:dyDescent="0.25">
      <c r="B201" s="472" t="s">
        <v>90</v>
      </c>
      <c r="C201" s="473"/>
      <c r="D201" s="474"/>
      <c r="E201" s="474"/>
      <c r="F201" s="474"/>
      <c r="G201" s="474"/>
      <c r="H201" s="144">
        <f t="shared" ref="H201:BS201" si="159">((H$190-$H$4)/1000)*$N$88*(($C$8/70)^$X$88)*IF($C$13=1,$AE$87,IF($C$13=2,$AF$87,IF($C$13=3,$AG$87,1)))</f>
        <v>250.74601161304167</v>
      </c>
      <c r="I201" s="144">
        <f t="shared" si="159"/>
        <v>334.32801548405558</v>
      </c>
      <c r="J201" s="144">
        <f t="shared" si="159"/>
        <v>417.91001935506938</v>
      </c>
      <c r="K201" s="144">
        <f t="shared" si="159"/>
        <v>501.49202322608335</v>
      </c>
      <c r="L201" s="144">
        <f t="shared" si="159"/>
        <v>585.07402709709709</v>
      </c>
      <c r="M201" s="144">
        <f t="shared" si="159"/>
        <v>668.65603096811117</v>
      </c>
      <c r="N201" s="144">
        <f t="shared" si="159"/>
        <v>752.23803483912491</v>
      </c>
      <c r="O201" s="144">
        <f t="shared" si="159"/>
        <v>835.82003871013876</v>
      </c>
      <c r="P201" s="144">
        <f t="shared" si="159"/>
        <v>919.40204258115261</v>
      </c>
      <c r="Q201" s="144">
        <f t="shared" si="159"/>
        <v>1002.9840464521667</v>
      </c>
      <c r="R201" s="144">
        <f t="shared" si="159"/>
        <v>1086.5660503231804</v>
      </c>
      <c r="S201" s="144">
        <f t="shared" si="159"/>
        <v>1170.1480541941942</v>
      </c>
      <c r="T201" s="144">
        <f t="shared" si="159"/>
        <v>1253.7300580652079</v>
      </c>
      <c r="U201" s="144">
        <f t="shared" si="159"/>
        <v>1337.3120619362223</v>
      </c>
      <c r="V201" s="144">
        <f t="shared" si="159"/>
        <v>1420.8940658072358</v>
      </c>
      <c r="W201" s="144">
        <f t="shared" si="159"/>
        <v>1504.4760696782498</v>
      </c>
      <c r="X201" s="144">
        <f t="shared" si="159"/>
        <v>1588.0580735492638</v>
      </c>
      <c r="Y201" s="144">
        <f t="shared" si="159"/>
        <v>1671.6400774202775</v>
      </c>
      <c r="Z201" s="144">
        <f t="shared" si="159"/>
        <v>1755.2220812912915</v>
      </c>
      <c r="AA201" s="144">
        <f t="shared" si="159"/>
        <v>1838.8040851623052</v>
      </c>
      <c r="AB201" s="144">
        <f t="shared" si="159"/>
        <v>1922.386089033319</v>
      </c>
      <c r="AC201" s="144">
        <f t="shared" si="159"/>
        <v>2005.9680929043334</v>
      </c>
      <c r="AD201" s="144">
        <f t="shared" si="159"/>
        <v>2089.5500967753469</v>
      </c>
      <c r="AE201" s="144">
        <f t="shared" si="159"/>
        <v>2173.1321006463609</v>
      </c>
      <c r="AF201" s="144">
        <f t="shared" si="159"/>
        <v>2256.7141045173748</v>
      </c>
      <c r="AG201" s="144">
        <f t="shared" si="159"/>
        <v>2340.2961083883883</v>
      </c>
      <c r="AH201" s="144">
        <f t="shared" si="159"/>
        <v>2423.8781122594023</v>
      </c>
      <c r="AI201" s="144">
        <f t="shared" si="159"/>
        <v>2507.4601161304158</v>
      </c>
      <c r="AJ201" s="144">
        <f t="shared" si="159"/>
        <v>2591.0421200014307</v>
      </c>
      <c r="AK201" s="144">
        <f t="shared" si="159"/>
        <v>2674.6241238724447</v>
      </c>
      <c r="AL201" s="144">
        <f t="shared" si="159"/>
        <v>2758.2061277434582</v>
      </c>
      <c r="AM201" s="144">
        <f t="shared" si="159"/>
        <v>2841.7881316144717</v>
      </c>
      <c r="AN201" s="144">
        <f t="shared" si="159"/>
        <v>2925.3701354854857</v>
      </c>
      <c r="AO201" s="144">
        <f t="shared" si="159"/>
        <v>3008.9521393564996</v>
      </c>
      <c r="AP201" s="144">
        <f t="shared" si="159"/>
        <v>3092.5341432275136</v>
      </c>
      <c r="AQ201" s="144">
        <f t="shared" si="159"/>
        <v>3176.1161470985276</v>
      </c>
      <c r="AR201" s="144">
        <f t="shared" si="159"/>
        <v>3259.6981509695411</v>
      </c>
      <c r="AS201" s="144">
        <f t="shared" si="159"/>
        <v>3343.280154840555</v>
      </c>
      <c r="AT201" s="144">
        <f t="shared" si="159"/>
        <v>3426.8621587115686</v>
      </c>
      <c r="AU201" s="144">
        <f t="shared" si="159"/>
        <v>3510.444162582583</v>
      </c>
      <c r="AV201" s="144">
        <f t="shared" si="159"/>
        <v>3594.0261664535969</v>
      </c>
      <c r="AW201" s="144">
        <f t="shared" si="159"/>
        <v>3677.6081703246105</v>
      </c>
      <c r="AX201" s="144">
        <f t="shared" si="159"/>
        <v>3761.1901741956244</v>
      </c>
      <c r="AY201" s="144">
        <f t="shared" si="159"/>
        <v>3844.7721780666379</v>
      </c>
      <c r="AZ201" s="144">
        <f t="shared" si="159"/>
        <v>3928.3541819376524</v>
      </c>
      <c r="BA201" s="144">
        <f t="shared" si="159"/>
        <v>4011.9361858086668</v>
      </c>
      <c r="BB201" s="144">
        <f t="shared" si="159"/>
        <v>4095.5181896796798</v>
      </c>
      <c r="BC201" s="144">
        <f t="shared" si="159"/>
        <v>4179.1001935506938</v>
      </c>
      <c r="BD201" s="144">
        <f t="shared" si="159"/>
        <v>4262.6821974217073</v>
      </c>
      <c r="BE201" s="144">
        <f t="shared" si="159"/>
        <v>4346.2642012927217</v>
      </c>
      <c r="BF201" s="144">
        <f t="shared" si="159"/>
        <v>4429.8462051637352</v>
      </c>
      <c r="BG201" s="237">
        <f t="shared" si="159"/>
        <v>-585.07402709709709</v>
      </c>
      <c r="BH201" s="237">
        <f t="shared" si="159"/>
        <v>-585.07402709709709</v>
      </c>
      <c r="BI201" s="237">
        <f t="shared" si="159"/>
        <v>-585.07402709709709</v>
      </c>
      <c r="BJ201" s="237">
        <f t="shared" si="159"/>
        <v>-585.07402709709709</v>
      </c>
      <c r="BK201" s="237">
        <f t="shared" si="159"/>
        <v>-585.07402709709709</v>
      </c>
      <c r="BL201" s="237">
        <f t="shared" si="159"/>
        <v>-585.07402709709709</v>
      </c>
      <c r="BM201" s="237">
        <f t="shared" si="159"/>
        <v>-585.07402709709709</v>
      </c>
      <c r="BN201" s="237">
        <f t="shared" si="159"/>
        <v>-585.07402709709709</v>
      </c>
      <c r="BO201" s="237">
        <f t="shared" si="159"/>
        <v>-585.07402709709709</v>
      </c>
      <c r="BP201" s="237">
        <f t="shared" si="159"/>
        <v>-585.07402709709709</v>
      </c>
      <c r="BQ201" s="237">
        <f t="shared" si="159"/>
        <v>-585.07402709709709</v>
      </c>
      <c r="BR201" s="237">
        <f t="shared" si="159"/>
        <v>-585.07402709709709</v>
      </c>
      <c r="BS201" s="237">
        <f t="shared" si="159"/>
        <v>-585.07402709709709</v>
      </c>
      <c r="BT201" s="237">
        <f t="shared" ref="BT201:DF201" si="160">((BT$190-$H$4)/1000)*$N$88*(($C$8/70)^$X$88)*IF($C$13=1,$AE$87,IF($C$13=2,$AF$87,IF($C$13=3,$AG$87,1)))</f>
        <v>-585.07402709709709</v>
      </c>
      <c r="BU201" s="237">
        <f t="shared" si="160"/>
        <v>-585.07402709709709</v>
      </c>
      <c r="BV201" s="237">
        <f t="shared" si="160"/>
        <v>-585.07402709709709</v>
      </c>
      <c r="BW201" s="237">
        <f t="shared" si="160"/>
        <v>-585.07402709709709</v>
      </c>
      <c r="BX201" s="237">
        <f t="shared" si="160"/>
        <v>-585.07402709709709</v>
      </c>
      <c r="BY201" s="237">
        <f t="shared" si="160"/>
        <v>-585.07402709709709</v>
      </c>
      <c r="BZ201" s="237">
        <f t="shared" si="160"/>
        <v>-585.07402709709709</v>
      </c>
      <c r="CA201" s="237">
        <f t="shared" si="160"/>
        <v>-585.07402709709709</v>
      </c>
      <c r="CB201" s="237">
        <f t="shared" si="160"/>
        <v>-585.07402709709709</v>
      </c>
      <c r="CC201" s="237">
        <f t="shared" si="160"/>
        <v>-585.07402709709709</v>
      </c>
      <c r="CD201" s="237">
        <f t="shared" si="160"/>
        <v>-585.07402709709709</v>
      </c>
      <c r="CE201" s="237">
        <f t="shared" si="160"/>
        <v>-585.07402709709709</v>
      </c>
      <c r="CF201" s="237">
        <f t="shared" si="160"/>
        <v>-585.07402709709709</v>
      </c>
      <c r="CG201" s="237">
        <f t="shared" si="160"/>
        <v>-585.07402709709709</v>
      </c>
      <c r="CH201" s="237">
        <f t="shared" si="160"/>
        <v>-585.07402709709709</v>
      </c>
      <c r="CI201" s="237">
        <f t="shared" si="160"/>
        <v>-585.07402709709709</v>
      </c>
      <c r="CJ201" s="237">
        <f t="shared" si="160"/>
        <v>-585.07402709709709</v>
      </c>
      <c r="CK201" s="237">
        <f t="shared" si="160"/>
        <v>-585.07402709709709</v>
      </c>
      <c r="CL201" s="237">
        <f t="shared" si="160"/>
        <v>-585.07402709709709</v>
      </c>
      <c r="CM201" s="237">
        <f t="shared" si="160"/>
        <v>-585.07402709709709</v>
      </c>
      <c r="CN201" s="237">
        <f t="shared" si="160"/>
        <v>-585.07402709709709</v>
      </c>
      <c r="CO201" s="237">
        <f t="shared" si="160"/>
        <v>-585.07402709709709</v>
      </c>
      <c r="CP201" s="237">
        <f t="shared" si="160"/>
        <v>-585.07402709709709</v>
      </c>
      <c r="CQ201" s="237">
        <f t="shared" si="160"/>
        <v>-585.07402709709709</v>
      </c>
      <c r="CR201" s="237">
        <f t="shared" si="160"/>
        <v>-585.07402709709709</v>
      </c>
      <c r="CS201" s="237">
        <f t="shared" si="160"/>
        <v>-585.07402709709709</v>
      </c>
      <c r="CT201" s="237">
        <f t="shared" si="160"/>
        <v>-585.07402709709709</v>
      </c>
      <c r="CU201" s="237">
        <f t="shared" si="160"/>
        <v>-585.07402709709709</v>
      </c>
      <c r="CV201" s="237">
        <f t="shared" si="160"/>
        <v>-585.07402709709709</v>
      </c>
      <c r="CW201" s="237">
        <f t="shared" si="160"/>
        <v>-585.07402709709709</v>
      </c>
      <c r="CX201" s="237">
        <f t="shared" si="160"/>
        <v>-585.07402709709709</v>
      </c>
      <c r="CY201" s="237">
        <f t="shared" si="160"/>
        <v>-585.07402709709709</v>
      </c>
      <c r="CZ201" s="237">
        <f t="shared" si="160"/>
        <v>-585.07402709709709</v>
      </c>
      <c r="DA201" s="237">
        <f t="shared" si="160"/>
        <v>-585.07402709709709</v>
      </c>
      <c r="DB201" s="237">
        <f t="shared" si="160"/>
        <v>-585.07402709709709</v>
      </c>
      <c r="DC201" s="237">
        <f t="shared" si="160"/>
        <v>-585.07402709709709</v>
      </c>
      <c r="DD201" s="237">
        <f t="shared" si="160"/>
        <v>-585.07402709709709</v>
      </c>
      <c r="DE201" s="237">
        <f t="shared" si="160"/>
        <v>-585.07402709709709</v>
      </c>
      <c r="DF201" s="237">
        <f t="shared" si="160"/>
        <v>-585.07402709709709</v>
      </c>
    </row>
    <row r="202" spans="2:110" ht="15.75" hidden="1" thickBot="1" x14ac:dyDescent="0.3">
      <c r="B202" s="466" t="s">
        <v>91</v>
      </c>
      <c r="C202" s="467"/>
      <c r="D202" s="468"/>
      <c r="E202" s="468"/>
      <c r="F202" s="468"/>
      <c r="G202" s="468"/>
      <c r="H202" s="153">
        <f t="shared" ref="H202:BS202" si="161">((H$190-$H$4)/1000)*$P$88*(($C$8/70)^$Z$88)*IF($C$13=1,$AE$87,IF($C$13=2,$AF$87,IF($C$13=3,$AG$87,1)))</f>
        <v>403.0356539947573</v>
      </c>
      <c r="I202" s="153">
        <f t="shared" si="161"/>
        <v>537.38087199300981</v>
      </c>
      <c r="J202" s="153">
        <f t="shared" si="161"/>
        <v>671.72608999126226</v>
      </c>
      <c r="K202" s="153">
        <f t="shared" si="161"/>
        <v>806.07130798951459</v>
      </c>
      <c r="L202" s="153">
        <f t="shared" si="161"/>
        <v>940.41652598776716</v>
      </c>
      <c r="M202" s="153">
        <f t="shared" si="161"/>
        <v>1074.7617439860196</v>
      </c>
      <c r="N202" s="153">
        <f t="shared" si="161"/>
        <v>1209.1069619842719</v>
      </c>
      <c r="O202" s="153">
        <f t="shared" si="161"/>
        <v>1343.4521799825245</v>
      </c>
      <c r="P202" s="153">
        <f t="shared" si="161"/>
        <v>1477.7973979807769</v>
      </c>
      <c r="Q202" s="153">
        <f t="shared" si="161"/>
        <v>1612.1426159790292</v>
      </c>
      <c r="R202" s="153">
        <f t="shared" si="161"/>
        <v>1746.487833977282</v>
      </c>
      <c r="S202" s="153">
        <f t="shared" si="161"/>
        <v>1880.8330519755343</v>
      </c>
      <c r="T202" s="153">
        <f t="shared" si="161"/>
        <v>2015.1782699737867</v>
      </c>
      <c r="U202" s="153">
        <f t="shared" si="161"/>
        <v>2149.5234879720392</v>
      </c>
      <c r="V202" s="153">
        <f t="shared" si="161"/>
        <v>2283.8687059702916</v>
      </c>
      <c r="W202" s="153">
        <f t="shared" si="161"/>
        <v>2418.2139239685439</v>
      </c>
      <c r="X202" s="153">
        <f t="shared" si="161"/>
        <v>2552.5591419667962</v>
      </c>
      <c r="Y202" s="153">
        <f t="shared" si="161"/>
        <v>2686.904359965049</v>
      </c>
      <c r="Z202" s="153">
        <f t="shared" si="161"/>
        <v>2821.2495779633014</v>
      </c>
      <c r="AA202" s="153">
        <f t="shared" si="161"/>
        <v>2955.5947959615537</v>
      </c>
      <c r="AB202" s="153">
        <f t="shared" si="161"/>
        <v>3089.940013959806</v>
      </c>
      <c r="AC202" s="153">
        <f t="shared" si="161"/>
        <v>3224.2852319580584</v>
      </c>
      <c r="AD202" s="153">
        <f t="shared" si="161"/>
        <v>3358.6304499563116</v>
      </c>
      <c r="AE202" s="153">
        <f t="shared" si="161"/>
        <v>3492.975667954564</v>
      </c>
      <c r="AF202" s="153">
        <f t="shared" si="161"/>
        <v>3627.3208859528163</v>
      </c>
      <c r="AG202" s="153">
        <f t="shared" si="161"/>
        <v>3761.6661039510686</v>
      </c>
      <c r="AH202" s="153">
        <f t="shared" si="161"/>
        <v>3896.011321949321</v>
      </c>
      <c r="AI202" s="153">
        <f t="shared" si="161"/>
        <v>4030.3565399475733</v>
      </c>
      <c r="AJ202" s="153">
        <f t="shared" si="161"/>
        <v>4164.7017579458261</v>
      </c>
      <c r="AK202" s="153">
        <f t="shared" si="161"/>
        <v>4299.0469759440784</v>
      </c>
      <c r="AL202" s="153">
        <f t="shared" si="161"/>
        <v>4433.3921939423308</v>
      </c>
      <c r="AM202" s="153">
        <f t="shared" si="161"/>
        <v>4567.7374119405831</v>
      </c>
      <c r="AN202" s="153">
        <f t="shared" si="161"/>
        <v>4702.0826299388355</v>
      </c>
      <c r="AO202" s="153">
        <f t="shared" si="161"/>
        <v>4836.4278479370878</v>
      </c>
      <c r="AP202" s="153">
        <f t="shared" si="161"/>
        <v>4970.7730659353401</v>
      </c>
      <c r="AQ202" s="153">
        <f t="shared" si="161"/>
        <v>5105.1182839335925</v>
      </c>
      <c r="AR202" s="153">
        <f t="shared" si="161"/>
        <v>5239.4635019318448</v>
      </c>
      <c r="AS202" s="153">
        <f t="shared" si="161"/>
        <v>5373.8087199300981</v>
      </c>
      <c r="AT202" s="153">
        <f t="shared" si="161"/>
        <v>5508.1539379283504</v>
      </c>
      <c r="AU202" s="153">
        <f t="shared" si="161"/>
        <v>5642.4991559266027</v>
      </c>
      <c r="AV202" s="153">
        <f t="shared" si="161"/>
        <v>5776.8443739248551</v>
      </c>
      <c r="AW202" s="153">
        <f t="shared" si="161"/>
        <v>5911.1895919231074</v>
      </c>
      <c r="AX202" s="153">
        <f t="shared" si="161"/>
        <v>6045.5348099213606</v>
      </c>
      <c r="AY202" s="153">
        <f t="shared" si="161"/>
        <v>6179.8800279196121</v>
      </c>
      <c r="AZ202" s="153">
        <f t="shared" si="161"/>
        <v>6314.2252459178653</v>
      </c>
      <c r="BA202" s="153">
        <f t="shared" si="161"/>
        <v>6448.5704639161168</v>
      </c>
      <c r="BB202" s="153">
        <f t="shared" si="161"/>
        <v>6582.91568191437</v>
      </c>
      <c r="BC202" s="153">
        <f t="shared" si="161"/>
        <v>6717.2608999126232</v>
      </c>
      <c r="BD202" s="153">
        <f t="shared" si="161"/>
        <v>6851.6061179108747</v>
      </c>
      <c r="BE202" s="153">
        <f t="shared" si="161"/>
        <v>6985.9513359091279</v>
      </c>
      <c r="BF202" s="153">
        <f t="shared" si="161"/>
        <v>7120.2965539073793</v>
      </c>
      <c r="BG202" s="237">
        <f t="shared" si="161"/>
        <v>-940.41652598776716</v>
      </c>
      <c r="BH202" s="237">
        <f t="shared" si="161"/>
        <v>-940.41652598776716</v>
      </c>
      <c r="BI202" s="237">
        <f t="shared" si="161"/>
        <v>-940.41652598776716</v>
      </c>
      <c r="BJ202" s="237">
        <f t="shared" si="161"/>
        <v>-940.41652598776716</v>
      </c>
      <c r="BK202" s="237">
        <f t="shared" si="161"/>
        <v>-940.41652598776716</v>
      </c>
      <c r="BL202" s="237">
        <f t="shared" si="161"/>
        <v>-940.41652598776716</v>
      </c>
      <c r="BM202" s="237">
        <f t="shared" si="161"/>
        <v>-940.41652598776716</v>
      </c>
      <c r="BN202" s="237">
        <f t="shared" si="161"/>
        <v>-940.41652598776716</v>
      </c>
      <c r="BO202" s="237">
        <f t="shared" si="161"/>
        <v>-940.41652598776716</v>
      </c>
      <c r="BP202" s="237">
        <f t="shared" si="161"/>
        <v>-940.41652598776716</v>
      </c>
      <c r="BQ202" s="237">
        <f t="shared" si="161"/>
        <v>-940.41652598776716</v>
      </c>
      <c r="BR202" s="237">
        <f t="shared" si="161"/>
        <v>-940.41652598776716</v>
      </c>
      <c r="BS202" s="237">
        <f t="shared" si="161"/>
        <v>-940.41652598776716</v>
      </c>
      <c r="BT202" s="237">
        <f t="shared" ref="BT202:DF202" si="162">((BT$190-$H$4)/1000)*$P$88*(($C$8/70)^$Z$88)*IF($C$13=1,$AE$87,IF($C$13=2,$AF$87,IF($C$13=3,$AG$87,1)))</f>
        <v>-940.41652598776716</v>
      </c>
      <c r="BU202" s="237">
        <f t="shared" si="162"/>
        <v>-940.41652598776716</v>
      </c>
      <c r="BV202" s="237">
        <f t="shared" si="162"/>
        <v>-940.41652598776716</v>
      </c>
      <c r="BW202" s="237">
        <f t="shared" si="162"/>
        <v>-940.41652598776716</v>
      </c>
      <c r="BX202" s="237">
        <f t="shared" si="162"/>
        <v>-940.41652598776716</v>
      </c>
      <c r="BY202" s="237">
        <f t="shared" si="162"/>
        <v>-940.41652598776716</v>
      </c>
      <c r="BZ202" s="237">
        <f t="shared" si="162"/>
        <v>-940.41652598776716</v>
      </c>
      <c r="CA202" s="237">
        <f t="shared" si="162"/>
        <v>-940.41652598776716</v>
      </c>
      <c r="CB202" s="237">
        <f t="shared" si="162"/>
        <v>-940.41652598776716</v>
      </c>
      <c r="CC202" s="237">
        <f t="shared" si="162"/>
        <v>-940.41652598776716</v>
      </c>
      <c r="CD202" s="237">
        <f t="shared" si="162"/>
        <v>-940.41652598776716</v>
      </c>
      <c r="CE202" s="237">
        <f t="shared" si="162"/>
        <v>-940.41652598776716</v>
      </c>
      <c r="CF202" s="237">
        <f t="shared" si="162"/>
        <v>-940.41652598776716</v>
      </c>
      <c r="CG202" s="237">
        <f t="shared" si="162"/>
        <v>-940.41652598776716</v>
      </c>
      <c r="CH202" s="237">
        <f t="shared" si="162"/>
        <v>-940.41652598776716</v>
      </c>
      <c r="CI202" s="237">
        <f t="shared" si="162"/>
        <v>-940.41652598776716</v>
      </c>
      <c r="CJ202" s="237">
        <f t="shared" si="162"/>
        <v>-940.41652598776716</v>
      </c>
      <c r="CK202" s="237">
        <f t="shared" si="162"/>
        <v>-940.41652598776716</v>
      </c>
      <c r="CL202" s="237">
        <f t="shared" si="162"/>
        <v>-940.41652598776716</v>
      </c>
      <c r="CM202" s="237">
        <f t="shared" si="162"/>
        <v>-940.41652598776716</v>
      </c>
      <c r="CN202" s="237">
        <f t="shared" si="162"/>
        <v>-940.41652598776716</v>
      </c>
      <c r="CO202" s="237">
        <f t="shared" si="162"/>
        <v>-940.41652598776716</v>
      </c>
      <c r="CP202" s="237">
        <f t="shared" si="162"/>
        <v>-940.41652598776716</v>
      </c>
      <c r="CQ202" s="237">
        <f t="shared" si="162"/>
        <v>-940.41652598776716</v>
      </c>
      <c r="CR202" s="237">
        <f t="shared" si="162"/>
        <v>-940.41652598776716</v>
      </c>
      <c r="CS202" s="237">
        <f t="shared" si="162"/>
        <v>-940.41652598776716</v>
      </c>
      <c r="CT202" s="237">
        <f t="shared" si="162"/>
        <v>-940.41652598776716</v>
      </c>
      <c r="CU202" s="237">
        <f t="shared" si="162"/>
        <v>-940.41652598776716</v>
      </c>
      <c r="CV202" s="237">
        <f t="shared" si="162"/>
        <v>-940.41652598776716</v>
      </c>
      <c r="CW202" s="237">
        <f t="shared" si="162"/>
        <v>-940.41652598776716</v>
      </c>
      <c r="CX202" s="237">
        <f t="shared" si="162"/>
        <v>-940.41652598776716</v>
      </c>
      <c r="CY202" s="237">
        <f t="shared" si="162"/>
        <v>-940.41652598776716</v>
      </c>
      <c r="CZ202" s="237">
        <f t="shared" si="162"/>
        <v>-940.41652598776716</v>
      </c>
      <c r="DA202" s="237">
        <f t="shared" si="162"/>
        <v>-940.41652598776716</v>
      </c>
      <c r="DB202" s="237">
        <f t="shared" si="162"/>
        <v>-940.41652598776716</v>
      </c>
      <c r="DC202" s="237">
        <f t="shared" si="162"/>
        <v>-940.41652598776716</v>
      </c>
      <c r="DD202" s="237">
        <f t="shared" si="162"/>
        <v>-940.41652598776716</v>
      </c>
      <c r="DE202" s="237">
        <f t="shared" si="162"/>
        <v>-940.41652598776716</v>
      </c>
      <c r="DF202" s="237">
        <f t="shared" si="162"/>
        <v>-940.41652598776716</v>
      </c>
    </row>
    <row r="203" spans="2:110" hidden="1" x14ac:dyDescent="0.25">
      <c r="B203" s="469" t="s">
        <v>92</v>
      </c>
      <c r="C203" s="470"/>
      <c r="D203" s="471"/>
      <c r="E203" s="471"/>
      <c r="F203" s="471"/>
      <c r="G203" s="471"/>
      <c r="H203" s="237">
        <f t="shared" ref="H203:BS203" si="163">((H$190-$H$4)/1000)*$K$89*(($C$8/70)^$U$89)*IF($C$13=1,$AE$89,IF($C$13=2,$AF$89,IF($C$13=3,$AG$89,1)))</f>
        <v>159.12065206028015</v>
      </c>
      <c r="I203" s="237">
        <f t="shared" si="163"/>
        <v>212.16086941370685</v>
      </c>
      <c r="J203" s="237">
        <f t="shared" si="163"/>
        <v>265.20108676713357</v>
      </c>
      <c r="K203" s="237">
        <f t="shared" si="163"/>
        <v>318.2413041205603</v>
      </c>
      <c r="L203" s="237">
        <f t="shared" si="163"/>
        <v>371.28152147398697</v>
      </c>
      <c r="M203" s="237">
        <f t="shared" si="163"/>
        <v>424.3217388274137</v>
      </c>
      <c r="N203" s="237">
        <f t="shared" si="163"/>
        <v>477.36195618084042</v>
      </c>
      <c r="O203" s="237">
        <f t="shared" si="163"/>
        <v>530.40217353426715</v>
      </c>
      <c r="P203" s="237">
        <f t="shared" si="163"/>
        <v>583.44239088769393</v>
      </c>
      <c r="Q203" s="237">
        <f t="shared" si="163"/>
        <v>636.4826082411206</v>
      </c>
      <c r="R203" s="237">
        <f t="shared" si="163"/>
        <v>689.52282559454727</v>
      </c>
      <c r="S203" s="237">
        <f t="shared" si="163"/>
        <v>742.56304294797394</v>
      </c>
      <c r="T203" s="237">
        <f t="shared" si="163"/>
        <v>795.60326030140072</v>
      </c>
      <c r="U203" s="237">
        <f t="shared" si="163"/>
        <v>848.64347765482739</v>
      </c>
      <c r="V203" s="237">
        <f t="shared" si="163"/>
        <v>901.68369500825418</v>
      </c>
      <c r="W203" s="237">
        <f t="shared" si="163"/>
        <v>954.72391236168085</v>
      </c>
      <c r="X203" s="237">
        <f t="shared" si="163"/>
        <v>1007.7641297151074</v>
      </c>
      <c r="Y203" s="237">
        <f t="shared" si="163"/>
        <v>1060.8043470685343</v>
      </c>
      <c r="Z203" s="237">
        <f t="shared" si="163"/>
        <v>1113.844564421961</v>
      </c>
      <c r="AA203" s="237">
        <f t="shared" si="163"/>
        <v>1166.8847817753879</v>
      </c>
      <c r="AB203" s="237">
        <f t="shared" si="163"/>
        <v>1219.9249991288143</v>
      </c>
      <c r="AC203" s="237">
        <f t="shared" si="163"/>
        <v>1272.9652164822412</v>
      </c>
      <c r="AD203" s="237">
        <f t="shared" si="163"/>
        <v>1326.0054338356676</v>
      </c>
      <c r="AE203" s="237">
        <f t="shared" si="163"/>
        <v>1379.0456511890945</v>
      </c>
      <c r="AF203" s="237">
        <f t="shared" si="163"/>
        <v>1432.0858685425214</v>
      </c>
      <c r="AG203" s="237">
        <f t="shared" si="163"/>
        <v>1485.1260858959479</v>
      </c>
      <c r="AH203" s="237">
        <f t="shared" si="163"/>
        <v>1538.1663032493746</v>
      </c>
      <c r="AI203" s="237">
        <f t="shared" si="163"/>
        <v>1591.2065206028014</v>
      </c>
      <c r="AJ203" s="237">
        <f t="shared" si="163"/>
        <v>1644.2467379562281</v>
      </c>
      <c r="AK203" s="237">
        <f t="shared" si="163"/>
        <v>1697.2869553096548</v>
      </c>
      <c r="AL203" s="237">
        <f t="shared" si="163"/>
        <v>1750.3271726630815</v>
      </c>
      <c r="AM203" s="237">
        <f t="shared" si="163"/>
        <v>1803.3673900165084</v>
      </c>
      <c r="AN203" s="237">
        <f t="shared" si="163"/>
        <v>1856.407607369935</v>
      </c>
      <c r="AO203" s="237">
        <f t="shared" si="163"/>
        <v>1909.4478247233617</v>
      </c>
      <c r="AP203" s="237">
        <f t="shared" si="163"/>
        <v>1962.4880420767886</v>
      </c>
      <c r="AQ203" s="237">
        <f t="shared" si="163"/>
        <v>2015.5282594302148</v>
      </c>
      <c r="AR203" s="237">
        <f t="shared" si="163"/>
        <v>2068.5684767836419</v>
      </c>
      <c r="AS203" s="237">
        <f t="shared" si="163"/>
        <v>2121.6086941370686</v>
      </c>
      <c r="AT203" s="237">
        <f t="shared" si="163"/>
        <v>2174.6489114904953</v>
      </c>
      <c r="AU203" s="237">
        <f t="shared" si="163"/>
        <v>2227.6891288439219</v>
      </c>
      <c r="AV203" s="237">
        <f t="shared" si="163"/>
        <v>2280.7293461973481</v>
      </c>
      <c r="AW203" s="237">
        <f t="shared" si="163"/>
        <v>2333.7695635507757</v>
      </c>
      <c r="AX203" s="237">
        <f t="shared" si="163"/>
        <v>2386.8097809042019</v>
      </c>
      <c r="AY203" s="237">
        <f t="shared" si="163"/>
        <v>2439.8499982576286</v>
      </c>
      <c r="AZ203" s="237">
        <f t="shared" si="163"/>
        <v>2492.8902156110557</v>
      </c>
      <c r="BA203" s="237">
        <f t="shared" si="163"/>
        <v>2545.9304329644824</v>
      </c>
      <c r="BB203" s="237">
        <f t="shared" si="163"/>
        <v>2598.9706503179091</v>
      </c>
      <c r="BC203" s="237">
        <f t="shared" si="163"/>
        <v>2652.0108676713353</v>
      </c>
      <c r="BD203" s="237">
        <f t="shared" si="163"/>
        <v>2705.0510850247624</v>
      </c>
      <c r="BE203" s="237">
        <f t="shared" si="163"/>
        <v>2758.0913023781891</v>
      </c>
      <c r="BF203" s="237">
        <f t="shared" si="163"/>
        <v>2811.1315197316158</v>
      </c>
      <c r="BG203" s="237">
        <f t="shared" si="163"/>
        <v>-371.28152147398697</v>
      </c>
      <c r="BH203" s="237">
        <f t="shared" si="163"/>
        <v>-371.28152147398697</v>
      </c>
      <c r="BI203" s="237">
        <f t="shared" si="163"/>
        <v>-371.28152147398697</v>
      </c>
      <c r="BJ203" s="237">
        <f t="shared" si="163"/>
        <v>-371.28152147398697</v>
      </c>
      <c r="BK203" s="237">
        <f t="shared" si="163"/>
        <v>-371.28152147398697</v>
      </c>
      <c r="BL203" s="237">
        <f t="shared" si="163"/>
        <v>-371.28152147398697</v>
      </c>
      <c r="BM203" s="237">
        <f t="shared" si="163"/>
        <v>-371.28152147398697</v>
      </c>
      <c r="BN203" s="237">
        <f t="shared" si="163"/>
        <v>-371.28152147398697</v>
      </c>
      <c r="BO203" s="237">
        <f t="shared" si="163"/>
        <v>-371.28152147398697</v>
      </c>
      <c r="BP203" s="237">
        <f t="shared" si="163"/>
        <v>-371.28152147398697</v>
      </c>
      <c r="BQ203" s="237">
        <f t="shared" si="163"/>
        <v>-371.28152147398697</v>
      </c>
      <c r="BR203" s="237">
        <f t="shared" si="163"/>
        <v>-371.28152147398697</v>
      </c>
      <c r="BS203" s="237">
        <f t="shared" si="163"/>
        <v>-371.28152147398697</v>
      </c>
      <c r="BT203" s="237">
        <f t="shared" ref="BT203:DF203" si="164">((BT$190-$H$4)/1000)*$K$89*(($C$8/70)^$U$89)*IF($C$13=1,$AE$89,IF($C$13=2,$AF$89,IF($C$13=3,$AG$89,1)))</f>
        <v>-371.28152147398697</v>
      </c>
      <c r="BU203" s="237">
        <f t="shared" si="164"/>
        <v>-371.28152147398697</v>
      </c>
      <c r="BV203" s="237">
        <f t="shared" si="164"/>
        <v>-371.28152147398697</v>
      </c>
      <c r="BW203" s="237">
        <f t="shared" si="164"/>
        <v>-371.28152147398697</v>
      </c>
      <c r="BX203" s="237">
        <f t="shared" si="164"/>
        <v>-371.28152147398697</v>
      </c>
      <c r="BY203" s="237">
        <f t="shared" si="164"/>
        <v>-371.28152147398697</v>
      </c>
      <c r="BZ203" s="237">
        <f t="shared" si="164"/>
        <v>-371.28152147398697</v>
      </c>
      <c r="CA203" s="237">
        <f t="shared" si="164"/>
        <v>-371.28152147398697</v>
      </c>
      <c r="CB203" s="237">
        <f t="shared" si="164"/>
        <v>-371.28152147398697</v>
      </c>
      <c r="CC203" s="237">
        <f t="shared" si="164"/>
        <v>-371.28152147398697</v>
      </c>
      <c r="CD203" s="237">
        <f t="shared" si="164"/>
        <v>-371.28152147398697</v>
      </c>
      <c r="CE203" s="237">
        <f t="shared" si="164"/>
        <v>-371.28152147398697</v>
      </c>
      <c r="CF203" s="237">
        <f t="shared" si="164"/>
        <v>-371.28152147398697</v>
      </c>
      <c r="CG203" s="237">
        <f t="shared" si="164"/>
        <v>-371.28152147398697</v>
      </c>
      <c r="CH203" s="237">
        <f t="shared" si="164"/>
        <v>-371.28152147398697</v>
      </c>
      <c r="CI203" s="237">
        <f t="shared" si="164"/>
        <v>-371.28152147398697</v>
      </c>
      <c r="CJ203" s="237">
        <f t="shared" si="164"/>
        <v>-371.28152147398697</v>
      </c>
      <c r="CK203" s="237">
        <f t="shared" si="164"/>
        <v>-371.28152147398697</v>
      </c>
      <c r="CL203" s="237">
        <f t="shared" si="164"/>
        <v>-371.28152147398697</v>
      </c>
      <c r="CM203" s="237">
        <f t="shared" si="164"/>
        <v>-371.28152147398697</v>
      </c>
      <c r="CN203" s="237">
        <f t="shared" si="164"/>
        <v>-371.28152147398697</v>
      </c>
      <c r="CO203" s="237">
        <f t="shared" si="164"/>
        <v>-371.28152147398697</v>
      </c>
      <c r="CP203" s="237">
        <f t="shared" si="164"/>
        <v>-371.28152147398697</v>
      </c>
      <c r="CQ203" s="237">
        <f t="shared" si="164"/>
        <v>-371.28152147398697</v>
      </c>
      <c r="CR203" s="237">
        <f t="shared" si="164"/>
        <v>-371.28152147398697</v>
      </c>
      <c r="CS203" s="237">
        <f t="shared" si="164"/>
        <v>-371.28152147398697</v>
      </c>
      <c r="CT203" s="237">
        <f t="shared" si="164"/>
        <v>-371.28152147398697</v>
      </c>
      <c r="CU203" s="237">
        <f t="shared" si="164"/>
        <v>-371.28152147398697</v>
      </c>
      <c r="CV203" s="237">
        <f t="shared" si="164"/>
        <v>-371.28152147398697</v>
      </c>
      <c r="CW203" s="237">
        <f t="shared" si="164"/>
        <v>-371.28152147398697</v>
      </c>
      <c r="CX203" s="237">
        <f t="shared" si="164"/>
        <v>-371.28152147398697</v>
      </c>
      <c r="CY203" s="237">
        <f t="shared" si="164"/>
        <v>-371.28152147398697</v>
      </c>
      <c r="CZ203" s="237">
        <f t="shared" si="164"/>
        <v>-371.28152147398697</v>
      </c>
      <c r="DA203" s="237">
        <f t="shared" si="164"/>
        <v>-371.28152147398697</v>
      </c>
      <c r="DB203" s="237">
        <f t="shared" si="164"/>
        <v>-371.28152147398697</v>
      </c>
      <c r="DC203" s="237">
        <f t="shared" si="164"/>
        <v>-371.28152147398697</v>
      </c>
      <c r="DD203" s="237">
        <f t="shared" si="164"/>
        <v>-371.28152147398697</v>
      </c>
      <c r="DE203" s="237">
        <f t="shared" si="164"/>
        <v>-371.28152147398697</v>
      </c>
      <c r="DF203" s="237">
        <f t="shared" si="164"/>
        <v>-371.28152147398697</v>
      </c>
    </row>
    <row r="204" spans="2:110" hidden="1" x14ac:dyDescent="0.25">
      <c r="B204" s="472" t="s">
        <v>93</v>
      </c>
      <c r="C204" s="473"/>
      <c r="D204" s="474"/>
      <c r="E204" s="474"/>
      <c r="F204" s="474"/>
      <c r="G204" s="474"/>
      <c r="H204" s="144">
        <f t="shared" ref="H204:BS204" si="165">((H$190-$H$4)/1000)*$L$89*(($C$8/70)^$V$89)*IF($C$13=1,$AE$90,IF($C$13=2,$AF$90,IF($C$13=3,$AG$90,1)))</f>
        <v>190.12943811047543</v>
      </c>
      <c r="I204" s="144">
        <f t="shared" si="165"/>
        <v>253.50591748063391</v>
      </c>
      <c r="J204" s="144">
        <f t="shared" si="165"/>
        <v>316.8823968507923</v>
      </c>
      <c r="K204" s="144">
        <f t="shared" si="165"/>
        <v>380.25887622095087</v>
      </c>
      <c r="L204" s="144">
        <f t="shared" si="165"/>
        <v>443.63535559110926</v>
      </c>
      <c r="M204" s="144">
        <f t="shared" si="165"/>
        <v>507.01183496126782</v>
      </c>
      <c r="N204" s="144">
        <f t="shared" si="165"/>
        <v>570.38831433142627</v>
      </c>
      <c r="O204" s="144">
        <f t="shared" si="165"/>
        <v>633.76479370158461</v>
      </c>
      <c r="P204" s="144">
        <f t="shared" si="165"/>
        <v>697.14127307174317</v>
      </c>
      <c r="Q204" s="144">
        <f t="shared" si="165"/>
        <v>760.51775244190173</v>
      </c>
      <c r="R204" s="144">
        <f t="shared" si="165"/>
        <v>823.89423181206018</v>
      </c>
      <c r="S204" s="144">
        <f t="shared" si="165"/>
        <v>887.27071118221852</v>
      </c>
      <c r="T204" s="144">
        <f t="shared" si="165"/>
        <v>950.64719055237708</v>
      </c>
      <c r="U204" s="144">
        <f t="shared" si="165"/>
        <v>1014.0236699225356</v>
      </c>
      <c r="V204" s="144">
        <f t="shared" si="165"/>
        <v>1077.4001492926941</v>
      </c>
      <c r="W204" s="144">
        <f t="shared" si="165"/>
        <v>1140.7766286628525</v>
      </c>
      <c r="X204" s="144">
        <f t="shared" si="165"/>
        <v>1204.153108033011</v>
      </c>
      <c r="Y204" s="144">
        <f t="shared" si="165"/>
        <v>1267.5295874031692</v>
      </c>
      <c r="Z204" s="144">
        <f t="shared" si="165"/>
        <v>1330.9060667733279</v>
      </c>
      <c r="AA204" s="144">
        <f t="shared" si="165"/>
        <v>1394.2825461434863</v>
      </c>
      <c r="AB204" s="144">
        <f t="shared" si="165"/>
        <v>1457.6590255136448</v>
      </c>
      <c r="AC204" s="144">
        <f t="shared" si="165"/>
        <v>1521.0355048838035</v>
      </c>
      <c r="AD204" s="144">
        <f t="shared" si="165"/>
        <v>1584.4119842539619</v>
      </c>
      <c r="AE204" s="144">
        <f t="shared" si="165"/>
        <v>1647.7884636241204</v>
      </c>
      <c r="AF204" s="144">
        <f t="shared" si="165"/>
        <v>1711.1649429942788</v>
      </c>
      <c r="AG204" s="144">
        <f t="shared" si="165"/>
        <v>1774.541422364437</v>
      </c>
      <c r="AH204" s="144">
        <f t="shared" si="165"/>
        <v>1837.9179017345957</v>
      </c>
      <c r="AI204" s="144">
        <f t="shared" si="165"/>
        <v>1901.2943811047542</v>
      </c>
      <c r="AJ204" s="144">
        <f t="shared" si="165"/>
        <v>1964.6708604749126</v>
      </c>
      <c r="AK204" s="144">
        <f t="shared" si="165"/>
        <v>2028.0473398450713</v>
      </c>
      <c r="AL204" s="144">
        <f t="shared" si="165"/>
        <v>2091.4238192152297</v>
      </c>
      <c r="AM204" s="144">
        <f t="shared" si="165"/>
        <v>2154.8002985853882</v>
      </c>
      <c r="AN204" s="144">
        <f t="shared" si="165"/>
        <v>2218.1767779555462</v>
      </c>
      <c r="AO204" s="144">
        <f t="shared" si="165"/>
        <v>2281.5532573257051</v>
      </c>
      <c r="AP204" s="144">
        <f t="shared" si="165"/>
        <v>2344.9297366958635</v>
      </c>
      <c r="AQ204" s="144">
        <f t="shared" si="165"/>
        <v>2408.306216066022</v>
      </c>
      <c r="AR204" s="144">
        <f t="shared" si="165"/>
        <v>2471.6826954361804</v>
      </c>
      <c r="AS204" s="144">
        <f t="shared" si="165"/>
        <v>2535.0591748063384</v>
      </c>
      <c r="AT204" s="144">
        <f t="shared" si="165"/>
        <v>2598.4356541764969</v>
      </c>
      <c r="AU204" s="144">
        <f t="shared" si="165"/>
        <v>2661.8121335466558</v>
      </c>
      <c r="AV204" s="144">
        <f t="shared" si="165"/>
        <v>2725.1886129168142</v>
      </c>
      <c r="AW204" s="144">
        <f t="shared" si="165"/>
        <v>2788.5650922869727</v>
      </c>
      <c r="AX204" s="144">
        <f t="shared" si="165"/>
        <v>2851.9415716571311</v>
      </c>
      <c r="AY204" s="144">
        <f t="shared" si="165"/>
        <v>2915.3180510272896</v>
      </c>
      <c r="AZ204" s="144">
        <f t="shared" si="165"/>
        <v>2978.6945303974485</v>
      </c>
      <c r="BA204" s="144">
        <f t="shared" si="165"/>
        <v>3042.0710097676069</v>
      </c>
      <c r="BB204" s="144">
        <f t="shared" si="165"/>
        <v>3105.4474891377654</v>
      </c>
      <c r="BC204" s="144">
        <f t="shared" si="165"/>
        <v>3168.8239685079238</v>
      </c>
      <c r="BD204" s="144">
        <f t="shared" si="165"/>
        <v>3232.2004478780818</v>
      </c>
      <c r="BE204" s="144">
        <f t="shared" si="165"/>
        <v>3295.5769272482407</v>
      </c>
      <c r="BF204" s="144">
        <f t="shared" si="165"/>
        <v>3358.9534066183992</v>
      </c>
      <c r="BG204" s="237">
        <f t="shared" si="165"/>
        <v>-443.63535559110926</v>
      </c>
      <c r="BH204" s="237">
        <f t="shared" si="165"/>
        <v>-443.63535559110926</v>
      </c>
      <c r="BI204" s="237">
        <f t="shared" si="165"/>
        <v>-443.63535559110926</v>
      </c>
      <c r="BJ204" s="237">
        <f t="shared" si="165"/>
        <v>-443.63535559110926</v>
      </c>
      <c r="BK204" s="237">
        <f t="shared" si="165"/>
        <v>-443.63535559110926</v>
      </c>
      <c r="BL204" s="237">
        <f t="shared" si="165"/>
        <v>-443.63535559110926</v>
      </c>
      <c r="BM204" s="237">
        <f t="shared" si="165"/>
        <v>-443.63535559110926</v>
      </c>
      <c r="BN204" s="237">
        <f t="shared" si="165"/>
        <v>-443.63535559110926</v>
      </c>
      <c r="BO204" s="237">
        <f t="shared" si="165"/>
        <v>-443.63535559110926</v>
      </c>
      <c r="BP204" s="237">
        <f t="shared" si="165"/>
        <v>-443.63535559110926</v>
      </c>
      <c r="BQ204" s="237">
        <f t="shared" si="165"/>
        <v>-443.63535559110926</v>
      </c>
      <c r="BR204" s="237">
        <f t="shared" si="165"/>
        <v>-443.63535559110926</v>
      </c>
      <c r="BS204" s="237">
        <f t="shared" si="165"/>
        <v>-443.63535559110926</v>
      </c>
      <c r="BT204" s="237">
        <f t="shared" ref="BT204:DF204" si="166">((BT$190-$H$4)/1000)*$L$89*(($C$8/70)^$V$89)*IF($C$13=1,$AE$90,IF($C$13=2,$AF$90,IF($C$13=3,$AG$90,1)))</f>
        <v>-443.63535559110926</v>
      </c>
      <c r="BU204" s="237">
        <f t="shared" si="166"/>
        <v>-443.63535559110926</v>
      </c>
      <c r="BV204" s="237">
        <f t="shared" si="166"/>
        <v>-443.63535559110926</v>
      </c>
      <c r="BW204" s="237">
        <f t="shared" si="166"/>
        <v>-443.63535559110926</v>
      </c>
      <c r="BX204" s="237">
        <f t="shared" si="166"/>
        <v>-443.63535559110926</v>
      </c>
      <c r="BY204" s="237">
        <f t="shared" si="166"/>
        <v>-443.63535559110926</v>
      </c>
      <c r="BZ204" s="237">
        <f t="shared" si="166"/>
        <v>-443.63535559110926</v>
      </c>
      <c r="CA204" s="237">
        <f t="shared" si="166"/>
        <v>-443.63535559110926</v>
      </c>
      <c r="CB204" s="237">
        <f t="shared" si="166"/>
        <v>-443.63535559110926</v>
      </c>
      <c r="CC204" s="237">
        <f t="shared" si="166"/>
        <v>-443.63535559110926</v>
      </c>
      <c r="CD204" s="237">
        <f t="shared" si="166"/>
        <v>-443.63535559110926</v>
      </c>
      <c r="CE204" s="237">
        <f t="shared" si="166"/>
        <v>-443.63535559110926</v>
      </c>
      <c r="CF204" s="237">
        <f t="shared" si="166"/>
        <v>-443.63535559110926</v>
      </c>
      <c r="CG204" s="237">
        <f t="shared" si="166"/>
        <v>-443.63535559110926</v>
      </c>
      <c r="CH204" s="237">
        <f t="shared" si="166"/>
        <v>-443.63535559110926</v>
      </c>
      <c r="CI204" s="237">
        <f t="shared" si="166"/>
        <v>-443.63535559110926</v>
      </c>
      <c r="CJ204" s="237">
        <f t="shared" si="166"/>
        <v>-443.63535559110926</v>
      </c>
      <c r="CK204" s="237">
        <f t="shared" si="166"/>
        <v>-443.63535559110926</v>
      </c>
      <c r="CL204" s="237">
        <f t="shared" si="166"/>
        <v>-443.63535559110926</v>
      </c>
      <c r="CM204" s="237">
        <f t="shared" si="166"/>
        <v>-443.63535559110926</v>
      </c>
      <c r="CN204" s="237">
        <f t="shared" si="166"/>
        <v>-443.63535559110926</v>
      </c>
      <c r="CO204" s="237">
        <f t="shared" si="166"/>
        <v>-443.63535559110926</v>
      </c>
      <c r="CP204" s="237">
        <f t="shared" si="166"/>
        <v>-443.63535559110926</v>
      </c>
      <c r="CQ204" s="237">
        <f t="shared" si="166"/>
        <v>-443.63535559110926</v>
      </c>
      <c r="CR204" s="237">
        <f t="shared" si="166"/>
        <v>-443.63535559110926</v>
      </c>
      <c r="CS204" s="237">
        <f t="shared" si="166"/>
        <v>-443.63535559110926</v>
      </c>
      <c r="CT204" s="237">
        <f t="shared" si="166"/>
        <v>-443.63535559110926</v>
      </c>
      <c r="CU204" s="237">
        <f t="shared" si="166"/>
        <v>-443.63535559110926</v>
      </c>
      <c r="CV204" s="237">
        <f t="shared" si="166"/>
        <v>-443.63535559110926</v>
      </c>
      <c r="CW204" s="237">
        <f t="shared" si="166"/>
        <v>-443.63535559110926</v>
      </c>
      <c r="CX204" s="237">
        <f t="shared" si="166"/>
        <v>-443.63535559110926</v>
      </c>
      <c r="CY204" s="237">
        <f t="shared" si="166"/>
        <v>-443.63535559110926</v>
      </c>
      <c r="CZ204" s="237">
        <f t="shared" si="166"/>
        <v>-443.63535559110926</v>
      </c>
      <c r="DA204" s="237">
        <f t="shared" si="166"/>
        <v>-443.63535559110926</v>
      </c>
      <c r="DB204" s="237">
        <f t="shared" si="166"/>
        <v>-443.63535559110926</v>
      </c>
      <c r="DC204" s="237">
        <f t="shared" si="166"/>
        <v>-443.63535559110926</v>
      </c>
      <c r="DD204" s="237">
        <f t="shared" si="166"/>
        <v>-443.63535559110926</v>
      </c>
      <c r="DE204" s="237">
        <f t="shared" si="166"/>
        <v>-443.63535559110926</v>
      </c>
      <c r="DF204" s="237">
        <f t="shared" si="166"/>
        <v>-443.63535559110926</v>
      </c>
    </row>
    <row r="205" spans="2:110" hidden="1" x14ac:dyDescent="0.25">
      <c r="B205" s="472" t="s">
        <v>94</v>
      </c>
      <c r="C205" s="473"/>
      <c r="D205" s="474"/>
      <c r="E205" s="474"/>
      <c r="F205" s="474"/>
      <c r="G205" s="474"/>
      <c r="H205" s="144">
        <f t="shared" ref="H205:BS205" si="167">((H$190-$H$4)/1000)*$M$89*(($C$8/70)^$W$89)*IF($C$13=1,$AE$88,IF($C$13=2,$AF$88,IF($C$13=3,$AG$88,1)))</f>
        <v>428.24268851345096</v>
      </c>
      <c r="I205" s="144">
        <f t="shared" si="167"/>
        <v>570.99025135126806</v>
      </c>
      <c r="J205" s="144">
        <f t="shared" si="167"/>
        <v>713.73781418908504</v>
      </c>
      <c r="K205" s="144">
        <f t="shared" si="167"/>
        <v>856.48537702690192</v>
      </c>
      <c r="L205" s="144">
        <f t="shared" si="167"/>
        <v>999.23293986471879</v>
      </c>
      <c r="M205" s="144">
        <f t="shared" si="167"/>
        <v>1141.9805027025361</v>
      </c>
      <c r="N205" s="144">
        <f t="shared" si="167"/>
        <v>1284.7280655403529</v>
      </c>
      <c r="O205" s="144">
        <f t="shared" si="167"/>
        <v>1427.4756283781701</v>
      </c>
      <c r="P205" s="144">
        <f t="shared" si="167"/>
        <v>1570.2231912159871</v>
      </c>
      <c r="Q205" s="144">
        <f t="shared" si="167"/>
        <v>1712.9707540538038</v>
      </c>
      <c r="R205" s="144">
        <f t="shared" si="167"/>
        <v>1855.7183168916213</v>
      </c>
      <c r="S205" s="144">
        <f t="shared" si="167"/>
        <v>1998.4658797294376</v>
      </c>
      <c r="T205" s="144">
        <f t="shared" si="167"/>
        <v>2141.2134425672548</v>
      </c>
      <c r="U205" s="144">
        <f t="shared" si="167"/>
        <v>2283.9610054050722</v>
      </c>
      <c r="V205" s="144">
        <f t="shared" si="167"/>
        <v>2426.7085682428888</v>
      </c>
      <c r="W205" s="144">
        <f t="shared" si="167"/>
        <v>2569.4561310807057</v>
      </c>
      <c r="X205" s="144">
        <f t="shared" si="167"/>
        <v>2712.2036939185227</v>
      </c>
      <c r="Y205" s="144">
        <f t="shared" si="167"/>
        <v>2854.9512567563402</v>
      </c>
      <c r="Z205" s="144">
        <f t="shared" si="167"/>
        <v>2997.6988195941572</v>
      </c>
      <c r="AA205" s="144">
        <f t="shared" si="167"/>
        <v>3140.4463824319741</v>
      </c>
      <c r="AB205" s="144">
        <f t="shared" si="167"/>
        <v>3283.1939452697907</v>
      </c>
      <c r="AC205" s="144">
        <f t="shared" si="167"/>
        <v>3425.9415081076077</v>
      </c>
      <c r="AD205" s="144">
        <f t="shared" si="167"/>
        <v>3568.6890709454251</v>
      </c>
      <c r="AE205" s="144">
        <f t="shared" si="167"/>
        <v>3711.4366337832425</v>
      </c>
      <c r="AF205" s="144">
        <f t="shared" si="167"/>
        <v>3854.1841966210591</v>
      </c>
      <c r="AG205" s="144">
        <f t="shared" si="167"/>
        <v>3996.9317594588751</v>
      </c>
      <c r="AH205" s="144">
        <f t="shared" si="167"/>
        <v>4139.6793222966926</v>
      </c>
      <c r="AI205" s="144">
        <f t="shared" si="167"/>
        <v>4282.4268851345096</v>
      </c>
      <c r="AJ205" s="144">
        <f t="shared" si="167"/>
        <v>4425.1744479723266</v>
      </c>
      <c r="AK205" s="144">
        <f t="shared" si="167"/>
        <v>4567.9220108101445</v>
      </c>
      <c r="AL205" s="144">
        <f t="shared" si="167"/>
        <v>4710.6695736479605</v>
      </c>
      <c r="AM205" s="144">
        <f t="shared" si="167"/>
        <v>4853.4171364857775</v>
      </c>
      <c r="AN205" s="144">
        <f t="shared" si="167"/>
        <v>4996.1646993235954</v>
      </c>
      <c r="AO205" s="144">
        <f t="shared" si="167"/>
        <v>5138.9122621614115</v>
      </c>
      <c r="AP205" s="144">
        <f t="shared" si="167"/>
        <v>5281.6598249992294</v>
      </c>
      <c r="AQ205" s="144">
        <f t="shared" si="167"/>
        <v>5424.4073878370455</v>
      </c>
      <c r="AR205" s="144">
        <f t="shared" si="167"/>
        <v>5567.1549506748624</v>
      </c>
      <c r="AS205" s="144">
        <f t="shared" si="167"/>
        <v>5709.9025135126803</v>
      </c>
      <c r="AT205" s="144">
        <f t="shared" si="167"/>
        <v>5852.6500763504964</v>
      </c>
      <c r="AU205" s="144">
        <f t="shared" si="167"/>
        <v>5995.3976391883143</v>
      </c>
      <c r="AV205" s="144">
        <f t="shared" si="167"/>
        <v>6138.1452020261313</v>
      </c>
      <c r="AW205" s="144">
        <f t="shared" si="167"/>
        <v>6280.8927648639483</v>
      </c>
      <c r="AX205" s="144">
        <f t="shared" si="167"/>
        <v>6423.6403277017644</v>
      </c>
      <c r="AY205" s="144">
        <f t="shared" si="167"/>
        <v>6566.3878905395813</v>
      </c>
      <c r="AZ205" s="144">
        <f t="shared" si="167"/>
        <v>6709.1354533773992</v>
      </c>
      <c r="BA205" s="144">
        <f t="shared" si="167"/>
        <v>6851.8830162152153</v>
      </c>
      <c r="BB205" s="144">
        <f t="shared" si="167"/>
        <v>6994.6305790530341</v>
      </c>
      <c r="BC205" s="144">
        <f t="shared" si="167"/>
        <v>7137.3781418908502</v>
      </c>
      <c r="BD205" s="144">
        <f t="shared" si="167"/>
        <v>7280.1257047286663</v>
      </c>
      <c r="BE205" s="144">
        <f t="shared" si="167"/>
        <v>7422.8732675664851</v>
      </c>
      <c r="BF205" s="144">
        <f t="shared" si="167"/>
        <v>7565.6208304043012</v>
      </c>
      <c r="BG205" s="237">
        <f t="shared" si="167"/>
        <v>-999.23293986471879</v>
      </c>
      <c r="BH205" s="237">
        <f t="shared" si="167"/>
        <v>-999.23293986471879</v>
      </c>
      <c r="BI205" s="237">
        <f t="shared" si="167"/>
        <v>-999.23293986471879</v>
      </c>
      <c r="BJ205" s="237">
        <f t="shared" si="167"/>
        <v>-999.23293986471879</v>
      </c>
      <c r="BK205" s="237">
        <f t="shared" si="167"/>
        <v>-999.23293986471879</v>
      </c>
      <c r="BL205" s="237">
        <f t="shared" si="167"/>
        <v>-999.23293986471879</v>
      </c>
      <c r="BM205" s="237">
        <f t="shared" si="167"/>
        <v>-999.23293986471879</v>
      </c>
      <c r="BN205" s="237">
        <f t="shared" si="167"/>
        <v>-999.23293986471879</v>
      </c>
      <c r="BO205" s="237">
        <f t="shared" si="167"/>
        <v>-999.23293986471879</v>
      </c>
      <c r="BP205" s="237">
        <f t="shared" si="167"/>
        <v>-999.23293986471879</v>
      </c>
      <c r="BQ205" s="237">
        <f t="shared" si="167"/>
        <v>-999.23293986471879</v>
      </c>
      <c r="BR205" s="237">
        <f t="shared" si="167"/>
        <v>-999.23293986471879</v>
      </c>
      <c r="BS205" s="237">
        <f t="shared" si="167"/>
        <v>-999.23293986471879</v>
      </c>
      <c r="BT205" s="237">
        <f t="shared" ref="BT205:DF205" si="168">((BT$190-$H$4)/1000)*$M$89*(($C$8/70)^$W$89)*IF($C$13=1,$AE$88,IF($C$13=2,$AF$88,IF($C$13=3,$AG$88,1)))</f>
        <v>-999.23293986471879</v>
      </c>
      <c r="BU205" s="237">
        <f t="shared" si="168"/>
        <v>-999.23293986471879</v>
      </c>
      <c r="BV205" s="237">
        <f t="shared" si="168"/>
        <v>-999.23293986471879</v>
      </c>
      <c r="BW205" s="237">
        <f t="shared" si="168"/>
        <v>-999.23293986471879</v>
      </c>
      <c r="BX205" s="237">
        <f t="shared" si="168"/>
        <v>-999.23293986471879</v>
      </c>
      <c r="BY205" s="237">
        <f t="shared" si="168"/>
        <v>-999.23293986471879</v>
      </c>
      <c r="BZ205" s="237">
        <f t="shared" si="168"/>
        <v>-999.23293986471879</v>
      </c>
      <c r="CA205" s="237">
        <f t="shared" si="168"/>
        <v>-999.23293986471879</v>
      </c>
      <c r="CB205" s="237">
        <f t="shared" si="168"/>
        <v>-999.23293986471879</v>
      </c>
      <c r="CC205" s="237">
        <f t="shared" si="168"/>
        <v>-999.23293986471879</v>
      </c>
      <c r="CD205" s="237">
        <f t="shared" si="168"/>
        <v>-999.23293986471879</v>
      </c>
      <c r="CE205" s="237">
        <f t="shared" si="168"/>
        <v>-999.23293986471879</v>
      </c>
      <c r="CF205" s="237">
        <f t="shared" si="168"/>
        <v>-999.23293986471879</v>
      </c>
      <c r="CG205" s="237">
        <f t="shared" si="168"/>
        <v>-999.23293986471879</v>
      </c>
      <c r="CH205" s="237">
        <f t="shared" si="168"/>
        <v>-999.23293986471879</v>
      </c>
      <c r="CI205" s="237">
        <f t="shared" si="168"/>
        <v>-999.23293986471879</v>
      </c>
      <c r="CJ205" s="237">
        <f t="shared" si="168"/>
        <v>-999.23293986471879</v>
      </c>
      <c r="CK205" s="237">
        <f t="shared" si="168"/>
        <v>-999.23293986471879</v>
      </c>
      <c r="CL205" s="237">
        <f t="shared" si="168"/>
        <v>-999.23293986471879</v>
      </c>
      <c r="CM205" s="237">
        <f t="shared" si="168"/>
        <v>-999.23293986471879</v>
      </c>
      <c r="CN205" s="237">
        <f t="shared" si="168"/>
        <v>-999.23293986471879</v>
      </c>
      <c r="CO205" s="237">
        <f t="shared" si="168"/>
        <v>-999.23293986471879</v>
      </c>
      <c r="CP205" s="237">
        <f t="shared" si="168"/>
        <v>-999.23293986471879</v>
      </c>
      <c r="CQ205" s="237">
        <f t="shared" si="168"/>
        <v>-999.23293986471879</v>
      </c>
      <c r="CR205" s="237">
        <f t="shared" si="168"/>
        <v>-999.23293986471879</v>
      </c>
      <c r="CS205" s="237">
        <f t="shared" si="168"/>
        <v>-999.23293986471879</v>
      </c>
      <c r="CT205" s="237">
        <f t="shared" si="168"/>
        <v>-999.23293986471879</v>
      </c>
      <c r="CU205" s="237">
        <f t="shared" si="168"/>
        <v>-999.23293986471879</v>
      </c>
      <c r="CV205" s="237">
        <f t="shared" si="168"/>
        <v>-999.23293986471879</v>
      </c>
      <c r="CW205" s="237">
        <f t="shared" si="168"/>
        <v>-999.23293986471879</v>
      </c>
      <c r="CX205" s="237">
        <f t="shared" si="168"/>
        <v>-999.23293986471879</v>
      </c>
      <c r="CY205" s="237">
        <f t="shared" si="168"/>
        <v>-999.23293986471879</v>
      </c>
      <c r="CZ205" s="237">
        <f t="shared" si="168"/>
        <v>-999.23293986471879</v>
      </c>
      <c r="DA205" s="237">
        <f t="shared" si="168"/>
        <v>-999.23293986471879</v>
      </c>
      <c r="DB205" s="237">
        <f t="shared" si="168"/>
        <v>-999.23293986471879</v>
      </c>
      <c r="DC205" s="237">
        <f t="shared" si="168"/>
        <v>-999.23293986471879</v>
      </c>
      <c r="DD205" s="237">
        <f t="shared" si="168"/>
        <v>-999.23293986471879</v>
      </c>
      <c r="DE205" s="237">
        <f t="shared" si="168"/>
        <v>-999.23293986471879</v>
      </c>
      <c r="DF205" s="237">
        <f t="shared" si="168"/>
        <v>-999.23293986471879</v>
      </c>
    </row>
    <row r="206" spans="2:110" hidden="1" x14ac:dyDescent="0.25">
      <c r="B206" s="472" t="s">
        <v>95</v>
      </c>
      <c r="C206" s="473"/>
      <c r="D206" s="474"/>
      <c r="E206" s="474"/>
      <c r="F206" s="474"/>
      <c r="G206" s="474"/>
      <c r="H206" s="144">
        <f t="shared" ref="H206:BS206" si="169">((H$190-$H$4)/1000)*$O$89*(($C$8/70)^$Y$89)*IF($C$13=1,$AE$91,IF($C$13=2,$AF$91,IF($C$13=3,$AG$91,1)))</f>
        <v>418.58588358857287</v>
      </c>
      <c r="I206" s="144">
        <f t="shared" si="169"/>
        <v>558.11451145143064</v>
      </c>
      <c r="J206" s="144">
        <f t="shared" si="169"/>
        <v>697.64313931428831</v>
      </c>
      <c r="K206" s="144">
        <f t="shared" si="169"/>
        <v>837.17176717714574</v>
      </c>
      <c r="L206" s="144">
        <f t="shared" si="169"/>
        <v>976.70039504000351</v>
      </c>
      <c r="M206" s="144">
        <f t="shared" si="169"/>
        <v>1116.2290229028613</v>
      </c>
      <c r="N206" s="144">
        <f t="shared" si="169"/>
        <v>1255.7576507657191</v>
      </c>
      <c r="O206" s="144">
        <f t="shared" si="169"/>
        <v>1395.2862786285766</v>
      </c>
      <c r="P206" s="144">
        <f t="shared" si="169"/>
        <v>1534.8149064914342</v>
      </c>
      <c r="Q206" s="144">
        <f t="shared" si="169"/>
        <v>1674.3435343542915</v>
      </c>
      <c r="R206" s="144">
        <f t="shared" si="169"/>
        <v>1813.8721622171495</v>
      </c>
      <c r="S206" s="144">
        <f t="shared" si="169"/>
        <v>1953.400790080007</v>
      </c>
      <c r="T206" s="144">
        <f t="shared" si="169"/>
        <v>2092.9294179428648</v>
      </c>
      <c r="U206" s="144">
        <f t="shared" si="169"/>
        <v>2232.4580458057226</v>
      </c>
      <c r="V206" s="144">
        <f t="shared" si="169"/>
        <v>2371.9866736685794</v>
      </c>
      <c r="W206" s="144">
        <f t="shared" si="169"/>
        <v>2511.5153015314381</v>
      </c>
      <c r="X206" s="144">
        <f t="shared" si="169"/>
        <v>2651.0439293942954</v>
      </c>
      <c r="Y206" s="144">
        <f t="shared" si="169"/>
        <v>2790.5725572571532</v>
      </c>
      <c r="Z206" s="144">
        <f t="shared" si="169"/>
        <v>2930.1011851200105</v>
      </c>
      <c r="AA206" s="144">
        <f t="shared" si="169"/>
        <v>3069.6298129828683</v>
      </c>
      <c r="AB206" s="144">
        <f t="shared" si="169"/>
        <v>3209.1584408457256</v>
      </c>
      <c r="AC206" s="144">
        <f t="shared" si="169"/>
        <v>3348.687068708583</v>
      </c>
      <c r="AD206" s="144">
        <f t="shared" si="169"/>
        <v>3488.2156965714416</v>
      </c>
      <c r="AE206" s="144">
        <f t="shared" si="169"/>
        <v>3627.744324434299</v>
      </c>
      <c r="AF206" s="144">
        <f t="shared" si="169"/>
        <v>3767.2729522971567</v>
      </c>
      <c r="AG206" s="144">
        <f t="shared" si="169"/>
        <v>3906.8015801600141</v>
      </c>
      <c r="AH206" s="144">
        <f t="shared" si="169"/>
        <v>4046.3302080228718</v>
      </c>
      <c r="AI206" s="144">
        <f t="shared" si="169"/>
        <v>4185.8588358857296</v>
      </c>
      <c r="AJ206" s="144">
        <f t="shared" si="169"/>
        <v>4325.3874637485869</v>
      </c>
      <c r="AK206" s="144">
        <f t="shared" si="169"/>
        <v>4464.9160916114452</v>
      </c>
      <c r="AL206" s="144">
        <f t="shared" si="169"/>
        <v>4604.4447194743025</v>
      </c>
      <c r="AM206" s="144">
        <f t="shared" si="169"/>
        <v>4743.9733473371589</v>
      </c>
      <c r="AN206" s="144">
        <f t="shared" si="169"/>
        <v>4883.5019752000171</v>
      </c>
      <c r="AO206" s="144">
        <f t="shared" si="169"/>
        <v>5023.0306030628763</v>
      </c>
      <c r="AP206" s="144">
        <f t="shared" si="169"/>
        <v>5162.5592309257336</v>
      </c>
      <c r="AQ206" s="144">
        <f t="shared" si="169"/>
        <v>5302.0878587885909</v>
      </c>
      <c r="AR206" s="144">
        <f t="shared" si="169"/>
        <v>5441.6164866514482</v>
      </c>
      <c r="AS206" s="144">
        <f t="shared" si="169"/>
        <v>5581.1451145143064</v>
      </c>
      <c r="AT206" s="144">
        <f t="shared" si="169"/>
        <v>5720.6737423771629</v>
      </c>
      <c r="AU206" s="144">
        <f t="shared" si="169"/>
        <v>5860.2023702400211</v>
      </c>
      <c r="AV206" s="144">
        <f t="shared" si="169"/>
        <v>5999.7309981028784</v>
      </c>
      <c r="AW206" s="144">
        <f t="shared" si="169"/>
        <v>6139.2596259657366</v>
      </c>
      <c r="AX206" s="144">
        <f t="shared" si="169"/>
        <v>6278.788253828594</v>
      </c>
      <c r="AY206" s="144">
        <f t="shared" si="169"/>
        <v>6418.3168816914513</v>
      </c>
      <c r="AZ206" s="144">
        <f t="shared" si="169"/>
        <v>6557.8455095543095</v>
      </c>
      <c r="BA206" s="144">
        <f t="shared" si="169"/>
        <v>6697.3741374171659</v>
      </c>
      <c r="BB206" s="144">
        <f t="shared" si="169"/>
        <v>6836.902765280026</v>
      </c>
      <c r="BC206" s="144">
        <f t="shared" si="169"/>
        <v>6976.4313931428833</v>
      </c>
      <c r="BD206" s="144">
        <f t="shared" si="169"/>
        <v>7115.9600210057388</v>
      </c>
      <c r="BE206" s="144">
        <f t="shared" si="169"/>
        <v>7255.4886488685979</v>
      </c>
      <c r="BF206" s="144">
        <f t="shared" si="169"/>
        <v>7395.0172767314552</v>
      </c>
      <c r="BG206" s="237">
        <f t="shared" si="169"/>
        <v>-976.70039504000351</v>
      </c>
      <c r="BH206" s="237">
        <f t="shared" si="169"/>
        <v>-976.70039504000351</v>
      </c>
      <c r="BI206" s="237">
        <f t="shared" si="169"/>
        <v>-976.70039504000351</v>
      </c>
      <c r="BJ206" s="237">
        <f t="shared" si="169"/>
        <v>-976.70039504000351</v>
      </c>
      <c r="BK206" s="237">
        <f t="shared" si="169"/>
        <v>-976.70039504000351</v>
      </c>
      <c r="BL206" s="237">
        <f t="shared" si="169"/>
        <v>-976.70039504000351</v>
      </c>
      <c r="BM206" s="237">
        <f t="shared" si="169"/>
        <v>-976.70039504000351</v>
      </c>
      <c r="BN206" s="237">
        <f t="shared" si="169"/>
        <v>-976.70039504000351</v>
      </c>
      <c r="BO206" s="237">
        <f t="shared" si="169"/>
        <v>-976.70039504000351</v>
      </c>
      <c r="BP206" s="237">
        <f t="shared" si="169"/>
        <v>-976.70039504000351</v>
      </c>
      <c r="BQ206" s="237">
        <f t="shared" si="169"/>
        <v>-976.70039504000351</v>
      </c>
      <c r="BR206" s="237">
        <f t="shared" si="169"/>
        <v>-976.70039504000351</v>
      </c>
      <c r="BS206" s="237">
        <f t="shared" si="169"/>
        <v>-976.70039504000351</v>
      </c>
      <c r="BT206" s="237">
        <f t="shared" ref="BT206:DF206" si="170">((BT$190-$H$4)/1000)*$O$89*(($C$8/70)^$Y$89)*IF($C$13=1,$AE$91,IF($C$13=2,$AF$91,IF($C$13=3,$AG$91,1)))</f>
        <v>-976.70039504000351</v>
      </c>
      <c r="BU206" s="237">
        <f t="shared" si="170"/>
        <v>-976.70039504000351</v>
      </c>
      <c r="BV206" s="237">
        <f t="shared" si="170"/>
        <v>-976.70039504000351</v>
      </c>
      <c r="BW206" s="237">
        <f t="shared" si="170"/>
        <v>-976.70039504000351</v>
      </c>
      <c r="BX206" s="237">
        <f t="shared" si="170"/>
        <v>-976.70039504000351</v>
      </c>
      <c r="BY206" s="237">
        <f t="shared" si="170"/>
        <v>-976.70039504000351</v>
      </c>
      <c r="BZ206" s="237">
        <f t="shared" si="170"/>
        <v>-976.70039504000351</v>
      </c>
      <c r="CA206" s="237">
        <f t="shared" si="170"/>
        <v>-976.70039504000351</v>
      </c>
      <c r="CB206" s="237">
        <f t="shared" si="170"/>
        <v>-976.70039504000351</v>
      </c>
      <c r="CC206" s="237">
        <f t="shared" si="170"/>
        <v>-976.70039504000351</v>
      </c>
      <c r="CD206" s="237">
        <f t="shared" si="170"/>
        <v>-976.70039504000351</v>
      </c>
      <c r="CE206" s="237">
        <f t="shared" si="170"/>
        <v>-976.70039504000351</v>
      </c>
      <c r="CF206" s="237">
        <f t="shared" si="170"/>
        <v>-976.70039504000351</v>
      </c>
      <c r="CG206" s="237">
        <f t="shared" si="170"/>
        <v>-976.70039504000351</v>
      </c>
      <c r="CH206" s="237">
        <f t="shared" si="170"/>
        <v>-976.70039504000351</v>
      </c>
      <c r="CI206" s="237">
        <f t="shared" si="170"/>
        <v>-976.70039504000351</v>
      </c>
      <c r="CJ206" s="237">
        <f t="shared" si="170"/>
        <v>-976.70039504000351</v>
      </c>
      <c r="CK206" s="237">
        <f t="shared" si="170"/>
        <v>-976.70039504000351</v>
      </c>
      <c r="CL206" s="237">
        <f t="shared" si="170"/>
        <v>-976.70039504000351</v>
      </c>
      <c r="CM206" s="237">
        <f t="shared" si="170"/>
        <v>-976.70039504000351</v>
      </c>
      <c r="CN206" s="237">
        <f t="shared" si="170"/>
        <v>-976.70039504000351</v>
      </c>
      <c r="CO206" s="237">
        <f t="shared" si="170"/>
        <v>-976.70039504000351</v>
      </c>
      <c r="CP206" s="237">
        <f t="shared" si="170"/>
        <v>-976.70039504000351</v>
      </c>
      <c r="CQ206" s="237">
        <f t="shared" si="170"/>
        <v>-976.70039504000351</v>
      </c>
      <c r="CR206" s="237">
        <f t="shared" si="170"/>
        <v>-976.70039504000351</v>
      </c>
      <c r="CS206" s="237">
        <f t="shared" si="170"/>
        <v>-976.70039504000351</v>
      </c>
      <c r="CT206" s="237">
        <f t="shared" si="170"/>
        <v>-976.70039504000351</v>
      </c>
      <c r="CU206" s="237">
        <f t="shared" si="170"/>
        <v>-976.70039504000351</v>
      </c>
      <c r="CV206" s="237">
        <f t="shared" si="170"/>
        <v>-976.70039504000351</v>
      </c>
      <c r="CW206" s="237">
        <f t="shared" si="170"/>
        <v>-976.70039504000351</v>
      </c>
      <c r="CX206" s="237">
        <f t="shared" si="170"/>
        <v>-976.70039504000351</v>
      </c>
      <c r="CY206" s="237">
        <f t="shared" si="170"/>
        <v>-976.70039504000351</v>
      </c>
      <c r="CZ206" s="237">
        <f t="shared" si="170"/>
        <v>-976.70039504000351</v>
      </c>
      <c r="DA206" s="237">
        <f t="shared" si="170"/>
        <v>-976.70039504000351</v>
      </c>
      <c r="DB206" s="237">
        <f t="shared" si="170"/>
        <v>-976.70039504000351</v>
      </c>
      <c r="DC206" s="237">
        <f t="shared" si="170"/>
        <v>-976.70039504000351</v>
      </c>
      <c r="DD206" s="237">
        <f t="shared" si="170"/>
        <v>-976.70039504000351</v>
      </c>
      <c r="DE206" s="237">
        <f t="shared" si="170"/>
        <v>-976.70039504000351</v>
      </c>
      <c r="DF206" s="237">
        <f t="shared" si="170"/>
        <v>-976.70039504000351</v>
      </c>
    </row>
    <row r="207" spans="2:110" ht="15.75" hidden="1" thickBot="1" x14ac:dyDescent="0.3">
      <c r="B207" s="466" t="s">
        <v>96</v>
      </c>
      <c r="C207" s="467"/>
      <c r="D207" s="468"/>
      <c r="E207" s="468"/>
      <c r="F207" s="468"/>
      <c r="G207" s="468"/>
      <c r="H207" s="153">
        <f t="shared" ref="H207:BS207" si="171">((H$190-$H$4)/1000)*$P$89*(($C$8/70)^$Z$89)*IF($C$13=1,$AE$88,IF($C$13=2,$AF$88,IF($C$13=3,$AG$88,1)))</f>
        <v>544.19894910752055</v>
      </c>
      <c r="I207" s="153">
        <f t="shared" si="171"/>
        <v>725.59859881002762</v>
      </c>
      <c r="J207" s="153">
        <f t="shared" si="171"/>
        <v>906.99824851253436</v>
      </c>
      <c r="K207" s="153">
        <f t="shared" si="171"/>
        <v>1088.3978982150411</v>
      </c>
      <c r="L207" s="153">
        <f t="shared" si="171"/>
        <v>1269.7975479175482</v>
      </c>
      <c r="M207" s="153">
        <f t="shared" si="171"/>
        <v>1451.1971976200552</v>
      </c>
      <c r="N207" s="153">
        <f t="shared" si="171"/>
        <v>1632.5968473225619</v>
      </c>
      <c r="O207" s="153">
        <f t="shared" si="171"/>
        <v>1813.9964970250687</v>
      </c>
      <c r="P207" s="153">
        <f t="shared" si="171"/>
        <v>1995.3961467275758</v>
      </c>
      <c r="Q207" s="153">
        <f t="shared" si="171"/>
        <v>2176.7957964300822</v>
      </c>
      <c r="R207" s="153">
        <f t="shared" si="171"/>
        <v>2358.1954461325895</v>
      </c>
      <c r="S207" s="153">
        <f t="shared" si="171"/>
        <v>2539.5950958350963</v>
      </c>
      <c r="T207" s="153">
        <f t="shared" si="171"/>
        <v>2720.9947455376032</v>
      </c>
      <c r="U207" s="153">
        <f t="shared" si="171"/>
        <v>2902.3943952401105</v>
      </c>
      <c r="V207" s="153">
        <f t="shared" si="171"/>
        <v>3083.7940449426164</v>
      </c>
      <c r="W207" s="153">
        <f t="shared" si="171"/>
        <v>3265.1936946451237</v>
      </c>
      <c r="X207" s="153">
        <f t="shared" si="171"/>
        <v>3446.5933443476306</v>
      </c>
      <c r="Y207" s="153">
        <f t="shared" si="171"/>
        <v>3627.9929940501374</v>
      </c>
      <c r="Z207" s="153">
        <f t="shared" si="171"/>
        <v>3809.3926437526447</v>
      </c>
      <c r="AA207" s="153">
        <f t="shared" si="171"/>
        <v>3990.7922934551516</v>
      </c>
      <c r="AB207" s="153">
        <f t="shared" si="171"/>
        <v>4172.191943157658</v>
      </c>
      <c r="AC207" s="153">
        <f t="shared" si="171"/>
        <v>4353.5915928601644</v>
      </c>
      <c r="AD207" s="153">
        <f t="shared" si="171"/>
        <v>4534.9912425626717</v>
      </c>
      <c r="AE207" s="153">
        <f t="shared" si="171"/>
        <v>4716.390892265179</v>
      </c>
      <c r="AF207" s="153">
        <f t="shared" si="171"/>
        <v>4897.7905419676863</v>
      </c>
      <c r="AG207" s="153">
        <f t="shared" si="171"/>
        <v>5079.1901916701927</v>
      </c>
      <c r="AH207" s="153">
        <f t="shared" si="171"/>
        <v>5260.5898413727</v>
      </c>
      <c r="AI207" s="153">
        <f t="shared" si="171"/>
        <v>5441.9894910752064</v>
      </c>
      <c r="AJ207" s="153">
        <f t="shared" si="171"/>
        <v>5623.3891407777137</v>
      </c>
      <c r="AK207" s="153">
        <f t="shared" si="171"/>
        <v>5804.788790480221</v>
      </c>
      <c r="AL207" s="153">
        <f t="shared" si="171"/>
        <v>5986.1884401827274</v>
      </c>
      <c r="AM207" s="153">
        <f t="shared" si="171"/>
        <v>6167.5880898852329</v>
      </c>
      <c r="AN207" s="153">
        <f t="shared" si="171"/>
        <v>6348.9877395877402</v>
      </c>
      <c r="AO207" s="153">
        <f t="shared" si="171"/>
        <v>6530.3873892902475</v>
      </c>
      <c r="AP207" s="153">
        <f t="shared" si="171"/>
        <v>6711.7870389927548</v>
      </c>
      <c r="AQ207" s="153">
        <f t="shared" si="171"/>
        <v>6893.1866886952612</v>
      </c>
      <c r="AR207" s="153">
        <f t="shared" si="171"/>
        <v>7074.5863383977676</v>
      </c>
      <c r="AS207" s="153">
        <f t="shared" si="171"/>
        <v>7255.9859881002749</v>
      </c>
      <c r="AT207" s="153">
        <f t="shared" si="171"/>
        <v>7437.3856378027813</v>
      </c>
      <c r="AU207" s="153">
        <f t="shared" si="171"/>
        <v>7618.7852875052895</v>
      </c>
      <c r="AV207" s="153">
        <f t="shared" si="171"/>
        <v>7800.1849372077959</v>
      </c>
      <c r="AW207" s="153">
        <f t="shared" si="171"/>
        <v>7981.5845869103032</v>
      </c>
      <c r="AX207" s="153">
        <f t="shared" si="171"/>
        <v>8162.9842366128096</v>
      </c>
      <c r="AY207" s="153">
        <f t="shared" si="171"/>
        <v>8344.383886315316</v>
      </c>
      <c r="AZ207" s="153">
        <f t="shared" si="171"/>
        <v>8525.7835360178233</v>
      </c>
      <c r="BA207" s="153">
        <f t="shared" si="171"/>
        <v>8707.1831857203288</v>
      </c>
      <c r="BB207" s="153">
        <f t="shared" si="171"/>
        <v>8888.5828354228379</v>
      </c>
      <c r="BC207" s="153">
        <f t="shared" si="171"/>
        <v>9069.9824851253434</v>
      </c>
      <c r="BD207" s="153">
        <f t="shared" si="171"/>
        <v>9251.3821348278507</v>
      </c>
      <c r="BE207" s="153">
        <f t="shared" si="171"/>
        <v>9432.781784530358</v>
      </c>
      <c r="BF207" s="153">
        <f t="shared" si="171"/>
        <v>9614.1814342328653</v>
      </c>
      <c r="BG207" s="237">
        <f t="shared" si="171"/>
        <v>-1269.7975479175482</v>
      </c>
      <c r="BH207" s="237">
        <f t="shared" si="171"/>
        <v>-1269.7975479175482</v>
      </c>
      <c r="BI207" s="237">
        <f t="shared" si="171"/>
        <v>-1269.7975479175482</v>
      </c>
      <c r="BJ207" s="237">
        <f t="shared" si="171"/>
        <v>-1269.7975479175482</v>
      </c>
      <c r="BK207" s="237">
        <f t="shared" si="171"/>
        <v>-1269.7975479175482</v>
      </c>
      <c r="BL207" s="237">
        <f t="shared" si="171"/>
        <v>-1269.7975479175482</v>
      </c>
      <c r="BM207" s="237">
        <f t="shared" si="171"/>
        <v>-1269.7975479175482</v>
      </c>
      <c r="BN207" s="237">
        <f t="shared" si="171"/>
        <v>-1269.7975479175482</v>
      </c>
      <c r="BO207" s="237">
        <f t="shared" si="171"/>
        <v>-1269.7975479175482</v>
      </c>
      <c r="BP207" s="237">
        <f t="shared" si="171"/>
        <v>-1269.7975479175482</v>
      </c>
      <c r="BQ207" s="237">
        <f t="shared" si="171"/>
        <v>-1269.7975479175482</v>
      </c>
      <c r="BR207" s="237">
        <f t="shared" si="171"/>
        <v>-1269.7975479175482</v>
      </c>
      <c r="BS207" s="237">
        <f t="shared" si="171"/>
        <v>-1269.7975479175482</v>
      </c>
      <c r="BT207" s="237">
        <f t="shared" ref="BT207:DF207" si="172">((BT$190-$H$4)/1000)*$P$89*(($C$8/70)^$Z$89)*IF($C$13=1,$AE$88,IF($C$13=2,$AF$88,IF($C$13=3,$AG$88,1)))</f>
        <v>-1269.7975479175482</v>
      </c>
      <c r="BU207" s="237">
        <f t="shared" si="172"/>
        <v>-1269.7975479175482</v>
      </c>
      <c r="BV207" s="237">
        <f t="shared" si="172"/>
        <v>-1269.7975479175482</v>
      </c>
      <c r="BW207" s="237">
        <f t="shared" si="172"/>
        <v>-1269.7975479175482</v>
      </c>
      <c r="BX207" s="237">
        <f t="shared" si="172"/>
        <v>-1269.7975479175482</v>
      </c>
      <c r="BY207" s="237">
        <f t="shared" si="172"/>
        <v>-1269.7975479175482</v>
      </c>
      <c r="BZ207" s="237">
        <f t="shared" si="172"/>
        <v>-1269.7975479175482</v>
      </c>
      <c r="CA207" s="237">
        <f t="shared" si="172"/>
        <v>-1269.7975479175482</v>
      </c>
      <c r="CB207" s="237">
        <f t="shared" si="172"/>
        <v>-1269.7975479175482</v>
      </c>
      <c r="CC207" s="237">
        <f t="shared" si="172"/>
        <v>-1269.7975479175482</v>
      </c>
      <c r="CD207" s="237">
        <f t="shared" si="172"/>
        <v>-1269.7975479175482</v>
      </c>
      <c r="CE207" s="237">
        <f t="shared" si="172"/>
        <v>-1269.7975479175482</v>
      </c>
      <c r="CF207" s="237">
        <f t="shared" si="172"/>
        <v>-1269.7975479175482</v>
      </c>
      <c r="CG207" s="237">
        <f t="shared" si="172"/>
        <v>-1269.7975479175482</v>
      </c>
      <c r="CH207" s="237">
        <f t="shared" si="172"/>
        <v>-1269.7975479175482</v>
      </c>
      <c r="CI207" s="237">
        <f t="shared" si="172"/>
        <v>-1269.7975479175482</v>
      </c>
      <c r="CJ207" s="237">
        <f t="shared" si="172"/>
        <v>-1269.7975479175482</v>
      </c>
      <c r="CK207" s="237">
        <f t="shared" si="172"/>
        <v>-1269.7975479175482</v>
      </c>
      <c r="CL207" s="237">
        <f t="shared" si="172"/>
        <v>-1269.7975479175482</v>
      </c>
      <c r="CM207" s="237">
        <f t="shared" si="172"/>
        <v>-1269.7975479175482</v>
      </c>
      <c r="CN207" s="237">
        <f t="shared" si="172"/>
        <v>-1269.7975479175482</v>
      </c>
      <c r="CO207" s="237">
        <f t="shared" si="172"/>
        <v>-1269.7975479175482</v>
      </c>
      <c r="CP207" s="237">
        <f t="shared" si="172"/>
        <v>-1269.7975479175482</v>
      </c>
      <c r="CQ207" s="237">
        <f t="shared" si="172"/>
        <v>-1269.7975479175482</v>
      </c>
      <c r="CR207" s="237">
        <f t="shared" si="172"/>
        <v>-1269.7975479175482</v>
      </c>
      <c r="CS207" s="237">
        <f t="shared" si="172"/>
        <v>-1269.7975479175482</v>
      </c>
      <c r="CT207" s="237">
        <f t="shared" si="172"/>
        <v>-1269.7975479175482</v>
      </c>
      <c r="CU207" s="237">
        <f t="shared" si="172"/>
        <v>-1269.7975479175482</v>
      </c>
      <c r="CV207" s="237">
        <f t="shared" si="172"/>
        <v>-1269.7975479175482</v>
      </c>
      <c r="CW207" s="237">
        <f t="shared" si="172"/>
        <v>-1269.7975479175482</v>
      </c>
      <c r="CX207" s="237">
        <f t="shared" si="172"/>
        <v>-1269.7975479175482</v>
      </c>
      <c r="CY207" s="237">
        <f t="shared" si="172"/>
        <v>-1269.7975479175482</v>
      </c>
      <c r="CZ207" s="237">
        <f t="shared" si="172"/>
        <v>-1269.7975479175482</v>
      </c>
      <c r="DA207" s="237">
        <f t="shared" si="172"/>
        <v>-1269.7975479175482</v>
      </c>
      <c r="DB207" s="237">
        <f t="shared" si="172"/>
        <v>-1269.7975479175482</v>
      </c>
      <c r="DC207" s="237">
        <f t="shared" si="172"/>
        <v>-1269.7975479175482</v>
      </c>
      <c r="DD207" s="237">
        <f t="shared" si="172"/>
        <v>-1269.7975479175482</v>
      </c>
      <c r="DE207" s="237">
        <f t="shared" si="172"/>
        <v>-1269.7975479175482</v>
      </c>
      <c r="DF207" s="237">
        <f t="shared" si="172"/>
        <v>-1269.7975479175482</v>
      </c>
    </row>
  </sheetData>
  <sheetProtection password="C49B" sheet="1" objects="1" scenarios="1"/>
  <mergeCells count="208">
    <mergeCell ref="B206:C206"/>
    <mergeCell ref="B207:C207"/>
    <mergeCell ref="B200:C200"/>
    <mergeCell ref="B201:C201"/>
    <mergeCell ref="B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90"/>
    <mergeCell ref="H189:BF189"/>
    <mergeCell ref="B191:C191"/>
    <mergeCell ref="B192:C192"/>
    <mergeCell ref="B193:C193"/>
    <mergeCell ref="E184:E185"/>
    <mergeCell ref="F184:F185"/>
    <mergeCell ref="G184:G185"/>
    <mergeCell ref="H184:BF184"/>
    <mergeCell ref="B186:C186"/>
    <mergeCell ref="B187:C187"/>
    <mergeCell ref="B179:C179"/>
    <mergeCell ref="B180:C180"/>
    <mergeCell ref="B181:C181"/>
    <mergeCell ref="B182:C182"/>
    <mergeCell ref="B184:C185"/>
    <mergeCell ref="D184:D185"/>
    <mergeCell ref="B173:C173"/>
    <mergeCell ref="B174:C174"/>
    <mergeCell ref="B175:C175"/>
    <mergeCell ref="B176:C176"/>
    <mergeCell ref="B177:C177"/>
    <mergeCell ref="B178:C178"/>
    <mergeCell ref="F165:F166"/>
    <mergeCell ref="G165:G166"/>
    <mergeCell ref="H165:BF165"/>
    <mergeCell ref="A167:A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4:C164"/>
    <mergeCell ref="B165:C166"/>
    <mergeCell ref="D165:D166"/>
    <mergeCell ref="E165:E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D131:D132"/>
    <mergeCell ref="E131:E132"/>
    <mergeCell ref="F131:F132"/>
    <mergeCell ref="G131:G132"/>
    <mergeCell ref="H131:BF131"/>
    <mergeCell ref="A133:A162"/>
    <mergeCell ref="B133:C133"/>
    <mergeCell ref="B134:C134"/>
    <mergeCell ref="B135:C135"/>
    <mergeCell ref="B136:C136"/>
    <mergeCell ref="B126:C126"/>
    <mergeCell ref="B127:C127"/>
    <mergeCell ref="B128:C128"/>
    <mergeCell ref="B129:C129"/>
    <mergeCell ref="B130:C130"/>
    <mergeCell ref="B131:C132"/>
    <mergeCell ref="B120:C120"/>
    <mergeCell ref="B121:C121"/>
    <mergeCell ref="B122:C122"/>
    <mergeCell ref="B123:C123"/>
    <mergeCell ref="B124:C124"/>
    <mergeCell ref="B125:C125"/>
    <mergeCell ref="B114:C114"/>
    <mergeCell ref="B115:C115"/>
    <mergeCell ref="B116:C116"/>
    <mergeCell ref="B117:C117"/>
    <mergeCell ref="B118:C118"/>
    <mergeCell ref="B119:C119"/>
    <mergeCell ref="B108:C108"/>
    <mergeCell ref="B109:C109"/>
    <mergeCell ref="B110:C110"/>
    <mergeCell ref="B111:C111"/>
    <mergeCell ref="B112:C112"/>
    <mergeCell ref="B113:C113"/>
    <mergeCell ref="H98:BF98"/>
    <mergeCell ref="A100:A129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97:C97"/>
    <mergeCell ref="B98:C99"/>
    <mergeCell ref="D98:D99"/>
    <mergeCell ref="E98:E99"/>
    <mergeCell ref="F98:F99"/>
    <mergeCell ref="G98:G99"/>
    <mergeCell ref="V84:V85"/>
    <mergeCell ref="W84:W85"/>
    <mergeCell ref="X84:Y84"/>
    <mergeCell ref="Z84:Z85"/>
    <mergeCell ref="AA84:AB84"/>
    <mergeCell ref="B95:B96"/>
    <mergeCell ref="J83:R83"/>
    <mergeCell ref="T83:AB83"/>
    <mergeCell ref="AD83:AG83"/>
    <mergeCell ref="K84:K85"/>
    <mergeCell ref="L84:L85"/>
    <mergeCell ref="M84:M85"/>
    <mergeCell ref="N84:O84"/>
    <mergeCell ref="P84:P85"/>
    <mergeCell ref="Q84:R84"/>
    <mergeCell ref="U84:U85"/>
    <mergeCell ref="V68:V69"/>
    <mergeCell ref="W68:W69"/>
    <mergeCell ref="X68:Y68"/>
    <mergeCell ref="Z68:Z69"/>
    <mergeCell ref="AA68:AB68"/>
    <mergeCell ref="AD68:AG68"/>
    <mergeCell ref="J66:AB66"/>
    <mergeCell ref="J67:R67"/>
    <mergeCell ref="T67:AB67"/>
    <mergeCell ref="K68:K69"/>
    <mergeCell ref="L68:L69"/>
    <mergeCell ref="M68:M69"/>
    <mergeCell ref="N68:O68"/>
    <mergeCell ref="P68:P69"/>
    <mergeCell ref="Q68:R68"/>
    <mergeCell ref="U68:U69"/>
    <mergeCell ref="V49:V50"/>
    <mergeCell ref="W49:W50"/>
    <mergeCell ref="X49:Y49"/>
    <mergeCell ref="Z49:Z50"/>
    <mergeCell ref="AA49:AB49"/>
    <mergeCell ref="AD49:AG49"/>
    <mergeCell ref="J47:AB47"/>
    <mergeCell ref="J48:R48"/>
    <mergeCell ref="T48:AB48"/>
    <mergeCell ref="K49:K50"/>
    <mergeCell ref="L49:L50"/>
    <mergeCell ref="M49:M50"/>
    <mergeCell ref="N49:O49"/>
    <mergeCell ref="P49:P50"/>
    <mergeCell ref="Q49:R49"/>
    <mergeCell ref="U49:U50"/>
    <mergeCell ref="V32:V33"/>
    <mergeCell ref="W32:W33"/>
    <mergeCell ref="X32:Y32"/>
    <mergeCell ref="Z32:Z33"/>
    <mergeCell ref="AA32:AB32"/>
    <mergeCell ref="AD32:AG32"/>
    <mergeCell ref="J30:AB30"/>
    <mergeCell ref="J31:R31"/>
    <mergeCell ref="T31:AB31"/>
    <mergeCell ref="K32:K33"/>
    <mergeCell ref="L32:L33"/>
    <mergeCell ref="M32:M33"/>
    <mergeCell ref="N32:O32"/>
    <mergeCell ref="P32:P33"/>
    <mergeCell ref="Q32:R32"/>
    <mergeCell ref="U32:U33"/>
    <mergeCell ref="V16:V17"/>
    <mergeCell ref="W16:W17"/>
    <mergeCell ref="X16:Y16"/>
    <mergeCell ref="Z16:Z17"/>
    <mergeCell ref="AA16:AB16"/>
    <mergeCell ref="AD16:AG16"/>
    <mergeCell ref="J1:AE3"/>
    <mergeCell ref="J15:R15"/>
    <mergeCell ref="T15:AB15"/>
    <mergeCell ref="K16:K17"/>
    <mergeCell ref="L16:L17"/>
    <mergeCell ref="M16:M17"/>
    <mergeCell ref="N16:O16"/>
    <mergeCell ref="P16:P17"/>
    <mergeCell ref="Q16:R16"/>
    <mergeCell ref="U16:U17"/>
  </mergeCells>
  <conditionalFormatting sqref="H167:BF170">
    <cfRule type="cellIs" dxfId="14" priority="14" operator="between">
      <formula>$J$11</formula>
      <formula>$J$12</formula>
    </cfRule>
  </conditionalFormatting>
  <conditionalFormatting sqref="H179:BF182">
    <cfRule type="cellIs" dxfId="13" priority="11" operator="between">
      <formula>$J$11</formula>
      <formula>$J$12</formula>
    </cfRule>
  </conditionalFormatting>
  <conditionalFormatting sqref="J100:BH103">
    <cfRule type="cellIs" dxfId="12" priority="8" operator="between">
      <formula>$J$11</formula>
      <formula>$J$12</formula>
    </cfRule>
  </conditionalFormatting>
  <conditionalFormatting sqref="J112:BH115">
    <cfRule type="cellIs" dxfId="11" priority="7" operator="between">
      <formula>$J$11</formula>
      <formula>$J$12</formula>
    </cfRule>
  </conditionalFormatting>
  <conditionalFormatting sqref="H191:DF207">
    <cfRule type="cellIs" dxfId="10" priority="6" operator="between">
      <formula>$J$11</formula>
      <formula>$J$12</formula>
    </cfRule>
  </conditionalFormatting>
  <conditionalFormatting sqref="H141:BF144 H149:BF162">
    <cfRule type="cellIs" dxfId="9" priority="5" operator="between">
      <formula>$J$11</formula>
      <formula>$J$12</formula>
    </cfRule>
  </conditionalFormatting>
  <conditionalFormatting sqref="H145:BF148">
    <cfRule type="cellIs" dxfId="8" priority="2" operator="between">
      <formula>$J$11</formula>
      <formula>$J$12</formula>
    </cfRule>
  </conditionalFormatting>
  <conditionalFormatting sqref="J116:BH129">
    <cfRule type="cellIs" dxfId="7" priority="15" operator="between">
      <formula>$J$11</formula>
      <formula>$J$12</formula>
    </cfRule>
  </conditionalFormatting>
  <conditionalFormatting sqref="H171:BF174">
    <cfRule type="cellIs" dxfId="6" priority="13" operator="between">
      <formula>$J$11</formula>
      <formula>$J$12</formula>
    </cfRule>
  </conditionalFormatting>
  <conditionalFormatting sqref="H175:BF178">
    <cfRule type="cellIs" dxfId="5" priority="12" operator="between">
      <formula>$J$11</formula>
      <formula>$J$12</formula>
    </cfRule>
  </conditionalFormatting>
  <conditionalFormatting sqref="J108:BH111">
    <cfRule type="cellIs" dxfId="4" priority="10" operator="between">
      <formula>$J$11</formula>
      <formula>$J$12</formula>
    </cfRule>
  </conditionalFormatting>
  <conditionalFormatting sqref="J104:BH107">
    <cfRule type="cellIs" dxfId="3" priority="9" operator="between">
      <formula>$J$11</formula>
      <formula>$J$12</formula>
    </cfRule>
  </conditionalFormatting>
  <conditionalFormatting sqref="H137:BF140">
    <cfRule type="cellIs" dxfId="2" priority="4" operator="between">
      <formula>$J$11</formula>
      <formula>$J$12</formula>
    </cfRule>
  </conditionalFormatting>
  <conditionalFormatting sqref="H133:BF136">
    <cfRule type="cellIs" dxfId="1" priority="3" operator="between">
      <formula>$J$11</formula>
      <formula>$J$12</formula>
    </cfRule>
  </conditionalFormatting>
  <conditionalFormatting sqref="H186:DF187">
    <cfRule type="cellIs" dxfId="0" priority="1" operator="between">
      <formula>$J$11</formula>
      <formula>$J$12</formula>
    </cfRule>
  </conditionalFormatting>
  <dataValidations count="1">
    <dataValidation type="list" allowBlank="1" showInputMessage="1" showErrorMessage="1" sqref="C13:G13" xr:uid="{A2C6F4EA-44DF-4F0E-8CB9-013259EF222F}">
      <formula1>$AD$17:$AG$17</formula1>
    </dataValidation>
  </dataValidations>
  <hyperlinks>
    <hyperlink ref="A1:I1" location="Главная!A1" display="Вернуться на главную страницу" xr:uid="{9656D4DE-F47E-4102-BED6-468DA532F24C}"/>
    <hyperlink ref="B100:C103" location="'65 ВЕНТ 24В'!R1C1" display="ВКВ.065.260.ХХХ.2ТГ" xr:uid="{D40C860F-D4B4-4509-A707-0BA780ACDCB1}"/>
    <hyperlink ref="B104:C107" location="'70 ВЕНТ 24В'!R1C1" display="ВКВ.070.260.ХХХ.2ТГ" xr:uid="{1ABEE8D0-C019-4972-9907-4BBF1C17EFE2}"/>
    <hyperlink ref="B108:C111" location="'75 ВЕНТ 24В'!R1C1" display="ВКВ.075.260.ХХХ.2ТГ" xr:uid="{CCF31660-5283-492A-8D2A-11D972FD19F9}"/>
    <hyperlink ref="B112:C115" location="'80 ВЕНТ 24В'!R1C1" display="ВКВ.080.260.ХХХ.2ТГ" xr:uid="{BB4182EA-3E38-4CF2-A61A-800D1AB5C13B}"/>
    <hyperlink ref="B116:C120" location="'90 ВЕНТ 24В'!R1C1" display="ВКВ.090.200.ХХХ.2ТГ" xr:uid="{6C99E526-C72F-4243-A6FD-97569D070073}"/>
    <hyperlink ref="B121:C124" location="'110 ВЕНТ 24В'!R1C1" display="ВКВ.110.200.ХХХ.2ТГ" xr:uid="{6E5E8B7D-FF6C-43F9-A795-762EA3B8A0EF}"/>
    <hyperlink ref="B125:C129" location="'150 ВЕНТ 24В'!R1C1" display="ВКВ.150.160.ХХХ.2ТВ" xr:uid="{A60FAF2E-0731-4091-8FEA-BDA84DD61055}"/>
    <hyperlink ref="B133:C136" location="'65 ВЕНТ'!R1C1" display="ВКВ.065.260.ХХХ.2ТГ" xr:uid="{8CD4F89F-9D8B-439A-AC37-CCB5CFD2383D}"/>
    <hyperlink ref="B137:C140" location="'70 ВЕНТ'!R1C1" display="ВКВ.070.260.ХХХ.2ТГ" xr:uid="{12CAD2DE-AD77-451E-B859-BD43AE086326}"/>
    <hyperlink ref="B141:C144" location="'75 ВЕНТ'!R1C1" display="ВКВ.075.260.ХХХ.2ТГ" xr:uid="{385D4FA4-2786-4C88-997D-699749AE215B}"/>
    <hyperlink ref="B145:C148" location="'80 ВЕНТ'!R1C1" display="ВКВ.080.260.ХХХ.2ТГ" xr:uid="{E4DF0659-4F85-4591-8EFB-969C1C3E46FD}"/>
    <hyperlink ref="B149:C153" location="'90 ВЕНТ'!R1C1" display="ВКВ.090.200.ХХХ.2ТГ" xr:uid="{CA81560A-475C-464F-81A9-A704797D4D13}"/>
    <hyperlink ref="B154:C157" location="'110 ВЕНТ'!R1C1" display="ВКВ.110.200.ХХХ.2ТГ" xr:uid="{FF3F29EE-0E87-446D-A4A3-9ABDA49740DE}"/>
    <hyperlink ref="B158:C162" location="'150 ВЕНТ'!R1C1" display="ВКВ.150.160.ХХХ.2ТВ" xr:uid="{E191F538-9DCA-4D63-82AA-773FC9FC5EA4}"/>
    <hyperlink ref="B167:C170" location="'ВКВ.МАХ.90 ВЕНТ'!R1C1" display="ВКВ.МАХ.090.260.ХХХ.2ТГ" xr:uid="{B6047D11-6EB0-4FAC-93CA-43C0FC5AA846}"/>
    <hyperlink ref="B171:C174" location="'ВКВ.МАХ.110 ВЕНТ'!R1C1" display="ВКВ.МАХ.110.260.ХХХ.2ТГ" xr:uid="{25E9D606-8245-4CFC-8ADE-5AE525B06783}"/>
    <hyperlink ref="B175:C178" location="'ВКВ.МАХ.150 ВЕНТ'!R1C1" display="ВКВ.МАХ.150.200.ХХХ.2ТГ" xr:uid="{FB8BF886-8973-43CE-997D-9471375170FC}"/>
    <hyperlink ref="B191:C191" location="ВКВ.ЭКО.75!R1C1" display="ВКВ.ЭКОНОМ.075.260.ХХХ.2ТГ" xr:uid="{92E62787-614B-4184-A65E-911D6F83F5B1}"/>
    <hyperlink ref="B196:C196" location="ВКВ.ЭКО.90!R1C1" display="ВКВ.ЭКОНОМ.090.260.ХХХ.2ТГ" xr:uid="{FD0752F0-5B9D-481C-A7D0-D815A5BF9971}"/>
    <hyperlink ref="B186:C187" location="ВКВТХ!R1C1" display="ВКВТХ.130.260.ХХХ.4ТК" xr:uid="{36362653-9E3B-4EA3-9334-B6F50C3B1E16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Калькулятор теплоотдач ВКВ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Александр</dc:creator>
  <cp:lastModifiedBy>Александр</cp:lastModifiedBy>
  <dcterms:created xsi:type="dcterms:W3CDTF">2022-05-12T11:18:28Z</dcterms:created>
  <dcterms:modified xsi:type="dcterms:W3CDTF">2022-05-12T11:23:13Z</dcterms:modified>
</cp:coreProperties>
</file>